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INOTDEL\БЮДЖЕТ на 2026 рік\РІШЕННЯ про БЮДЖЕТ та ЗМІНИ на 2026 рік\зміни від 01.10.2026\"/>
    </mc:Choice>
  </mc:AlternateContent>
  <xr:revisionPtr revIDLastSave="0" documentId="13_ncr:1_{3F1E5FB9-27A9-4988-96E0-25A536280C45}" xr6:coauthVersionLast="46" xr6:coauthVersionMax="46" xr10:uidLastSave="{00000000-0000-0000-0000-000000000000}"/>
  <bookViews>
    <workbookView xWindow="-120" yWindow="-120" windowWidth="29040" windowHeight="15840" activeTab="5" xr2:uid="{0B349945-7D9F-4BED-AC19-AA8284BC7BD0}"/>
  </bookViews>
  <sheets>
    <sheet name="додаток 1" sheetId="38" r:id="rId1"/>
    <sheet name="додаток 2" sheetId="39" r:id="rId2"/>
    <sheet name="додаток 3" sheetId="40" r:id="rId3"/>
    <sheet name="додаток 5" sheetId="2" r:id="rId4"/>
    <sheet name="додаток 6" sheetId="37" r:id="rId5"/>
    <sheet name="додаток 7" sheetId="3" r:id="rId6"/>
  </sheets>
  <definedNames>
    <definedName name="_xlnm._FilterDatabase" localSheetId="5" hidden="1">'додаток 7'!$B$12:$B$45</definedName>
    <definedName name="CREXPORT">#REF!</definedName>
    <definedName name="_xlnm.Print_Titles" localSheetId="0">'додаток 1'!$8:$11</definedName>
    <definedName name="_xlnm.Print_Titles" localSheetId="2">'додаток 3'!$9:$13</definedName>
    <definedName name="_xlnm.Print_Titles" localSheetId="4">'додаток 6'!$7:$9</definedName>
    <definedName name="_xlnm.Print_Titles" localSheetId="5">'додаток 7'!$9:$11</definedName>
    <definedName name="_xlnm.Print_Area" localSheetId="5">'додаток 7'!$A$1:$J$61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9" i="40" l="1"/>
  <c r="P68" i="40"/>
  <c r="P67" i="40"/>
  <c r="P66" i="40"/>
  <c r="P65" i="40"/>
  <c r="P64" i="40"/>
  <c r="P63" i="40"/>
  <c r="P62" i="40"/>
  <c r="P61" i="40"/>
  <c r="P60" i="40"/>
  <c r="P59" i="40"/>
  <c r="P58" i="40"/>
  <c r="P57" i="40"/>
  <c r="P56" i="40"/>
  <c r="P55" i="40"/>
  <c r="P54" i="40"/>
  <c r="P53" i="40"/>
  <c r="P52" i="40"/>
  <c r="P51" i="40"/>
  <c r="P50" i="40"/>
  <c r="P49" i="40"/>
  <c r="P48" i="40"/>
  <c r="P47" i="40"/>
  <c r="P46" i="40"/>
  <c r="P45" i="40"/>
  <c r="P44" i="40"/>
  <c r="P43" i="40"/>
  <c r="P42" i="40"/>
  <c r="P41" i="40"/>
  <c r="P40" i="40"/>
  <c r="P39" i="40"/>
  <c r="P38" i="40"/>
  <c r="P37" i="40"/>
  <c r="P36" i="40"/>
  <c r="P35" i="40"/>
  <c r="P34" i="40"/>
  <c r="P33" i="40"/>
  <c r="P32" i="40"/>
  <c r="P31" i="40"/>
  <c r="P30" i="40"/>
  <c r="P29" i="40"/>
  <c r="P28" i="40"/>
  <c r="P27" i="40"/>
  <c r="P26" i="40"/>
  <c r="P25" i="40"/>
  <c r="P24" i="40"/>
  <c r="P23" i="40"/>
  <c r="P22" i="40"/>
  <c r="P21" i="40"/>
  <c r="P20" i="40"/>
  <c r="P19" i="40"/>
  <c r="P18" i="40"/>
  <c r="P17" i="40"/>
  <c r="P16" i="40"/>
  <c r="P15" i="40"/>
  <c r="P14" i="40"/>
  <c r="C30" i="39"/>
  <c r="C29" i="39"/>
  <c r="C28" i="39"/>
  <c r="C27" i="39"/>
  <c r="C26" i="39"/>
  <c r="C25" i="39"/>
  <c r="C24" i="39"/>
  <c r="C23" i="39"/>
  <c r="C21" i="39"/>
  <c r="C20" i="39"/>
  <c r="C19" i="39"/>
  <c r="C18" i="39"/>
  <c r="C17" i="39"/>
  <c r="C16" i="39"/>
  <c r="C15" i="39"/>
  <c r="C14" i="39"/>
  <c r="C13" i="39"/>
  <c r="C95" i="38"/>
  <c r="C94" i="38"/>
  <c r="C93" i="38"/>
  <c r="C92" i="38"/>
  <c r="C91" i="38"/>
  <c r="C90" i="38"/>
  <c r="C89" i="38"/>
  <c r="C88" i="38"/>
  <c r="C87" i="38"/>
  <c r="C86" i="38"/>
  <c r="C85" i="38"/>
  <c r="C84" i="38"/>
  <c r="C83" i="38"/>
  <c r="C82" i="38"/>
  <c r="C81" i="38"/>
  <c r="C80" i="38"/>
  <c r="C79" i="38"/>
  <c r="C78" i="38"/>
  <c r="C77" i="38"/>
  <c r="C76" i="38"/>
  <c r="C75" i="38"/>
  <c r="C74" i="38"/>
  <c r="C73" i="38"/>
  <c r="C72" i="38"/>
  <c r="C71" i="38"/>
  <c r="C70" i="38"/>
  <c r="C69" i="38"/>
  <c r="C68" i="38"/>
  <c r="C67" i="38"/>
  <c r="C66" i="38"/>
  <c r="C65" i="38"/>
  <c r="C64" i="38"/>
  <c r="C63" i="38"/>
  <c r="C62" i="38"/>
  <c r="C61" i="38"/>
  <c r="C60" i="38"/>
  <c r="C59" i="38"/>
  <c r="C58" i="38"/>
  <c r="C57" i="38"/>
  <c r="C56" i="38"/>
  <c r="C55" i="38"/>
  <c r="C54" i="38"/>
  <c r="C53" i="38"/>
  <c r="C52" i="38"/>
  <c r="C51" i="38"/>
  <c r="C50" i="38"/>
  <c r="C49" i="38"/>
  <c r="C48" i="38"/>
  <c r="C47" i="38"/>
  <c r="C46" i="38"/>
  <c r="C45" i="38"/>
  <c r="C44" i="38"/>
  <c r="C43" i="38"/>
  <c r="C42" i="38"/>
  <c r="C41" i="38"/>
  <c r="C40" i="38"/>
  <c r="C39" i="38"/>
  <c r="C38" i="38"/>
  <c r="C37" i="38"/>
  <c r="C36" i="38"/>
  <c r="C35" i="38"/>
  <c r="C34" i="38"/>
  <c r="C33" i="38"/>
  <c r="C32" i="38"/>
  <c r="C31" i="38"/>
  <c r="C30" i="38"/>
  <c r="C29" i="38"/>
  <c r="C28" i="38"/>
  <c r="C27" i="38"/>
  <c r="C26" i="38"/>
  <c r="C25" i="38"/>
  <c r="C24" i="38"/>
  <c r="C23" i="38"/>
  <c r="C22" i="38"/>
  <c r="C21" i="38"/>
  <c r="C20" i="38"/>
  <c r="C19" i="38"/>
  <c r="C18" i="38"/>
  <c r="C17" i="38"/>
  <c r="C16" i="38"/>
  <c r="C15" i="38"/>
  <c r="C14" i="38"/>
  <c r="C13" i="38"/>
  <c r="C12" i="38"/>
  <c r="J12" i="37"/>
  <c r="J11" i="37"/>
  <c r="K10" i="37"/>
  <c r="J10" i="37" s="1"/>
  <c r="J24" i="37"/>
  <c r="K24" i="37"/>
  <c r="I21" i="3"/>
  <c r="H45" i="3"/>
  <c r="H43" i="3"/>
  <c r="H31" i="3"/>
  <c r="H30" i="3"/>
  <c r="H18" i="3"/>
  <c r="G26" i="3"/>
  <c r="J27" i="37"/>
  <c r="J28" i="37"/>
  <c r="K27" i="37"/>
  <c r="K28" i="37"/>
  <c r="D32" i="2"/>
  <c r="D26" i="2"/>
  <c r="D61" i="2"/>
  <c r="D57" i="2"/>
  <c r="H50" i="3"/>
  <c r="H56" i="3"/>
  <c r="G20" i="3"/>
  <c r="H19" i="3"/>
  <c r="H29" i="3"/>
  <c r="J49" i="3"/>
  <c r="G49" i="3"/>
  <c r="H32" i="3"/>
  <c r="H16" i="3"/>
  <c r="D55" i="2"/>
  <c r="D40" i="2"/>
  <c r="D29" i="2"/>
  <c r="I37" i="3"/>
  <c r="H33" i="3"/>
  <c r="K37" i="37" l="1"/>
  <c r="J37" i="37" s="1"/>
  <c r="I15" i="3"/>
  <c r="H42" i="3"/>
  <c r="G33" i="3"/>
  <c r="H28" i="3"/>
  <c r="G17" i="3"/>
  <c r="H58" i="3" l="1"/>
  <c r="G29" i="3"/>
  <c r="J15" i="3" l="1"/>
  <c r="J37" i="3"/>
  <c r="J14" i="3"/>
  <c r="G34" i="3"/>
  <c r="J34" i="3"/>
  <c r="I58" i="3"/>
  <c r="G55" i="3"/>
  <c r="D37" i="2"/>
  <c r="J40" i="3"/>
  <c r="G15" i="3" l="1"/>
  <c r="L15" i="3" s="1"/>
  <c r="G40" i="3"/>
  <c r="G36" i="3"/>
  <c r="G39" i="3" l="1"/>
  <c r="G35" i="3"/>
  <c r="G51" i="3"/>
  <c r="G52" i="3"/>
  <c r="G53" i="3"/>
  <c r="G54" i="3"/>
  <c r="D25" i="2"/>
  <c r="D31" i="2"/>
  <c r="G38" i="3"/>
  <c r="G16" i="3"/>
  <c r="G18" i="3"/>
  <c r="G19" i="3"/>
  <c r="J21" i="3"/>
  <c r="G21" i="3"/>
  <c r="G56" i="3"/>
  <c r="G50" i="3"/>
  <c r="G43" i="3"/>
  <c r="G30" i="3"/>
  <c r="D54" i="2" l="1"/>
  <c r="D60" i="2" s="1"/>
  <c r="D59" i="2" s="1"/>
  <c r="D42" i="2"/>
  <c r="D38" i="2"/>
  <c r="D36" i="2"/>
  <c r="D46" i="2" s="1"/>
  <c r="D33" i="2" l="1"/>
  <c r="D27" i="2"/>
  <c r="D23" i="2"/>
  <c r="D21" i="2"/>
  <c r="D17" i="2" l="1"/>
  <c r="G37" i="3" l="1"/>
  <c r="G32" i="3"/>
  <c r="G22" i="3"/>
  <c r="G47" i="3"/>
  <c r="G46" i="3"/>
  <c r="G28" i="3" l="1"/>
  <c r="G23" i="3" l="1"/>
  <c r="G25" i="3"/>
  <c r="G57" i="3"/>
  <c r="G48" i="3" l="1"/>
  <c r="G45" i="3"/>
  <c r="G44" i="3"/>
  <c r="J42" i="3"/>
  <c r="G42" i="3"/>
  <c r="G41" i="3"/>
  <c r="J31" i="3"/>
  <c r="G31" i="3"/>
  <c r="G58" i="3" s="1"/>
  <c r="G27" i="3"/>
  <c r="G24" i="3"/>
  <c r="G14" i="3"/>
  <c r="D19" i="2"/>
  <c r="D15" i="2"/>
  <c r="D45" i="2" s="1"/>
  <c r="D44" i="2" l="1"/>
  <c r="J58" i="3"/>
</calcChain>
</file>

<file path=xl/sharedStrings.xml><?xml version="1.0" encoding="utf-8"?>
<sst xmlns="http://schemas.openxmlformats.org/spreadsheetml/2006/main" count="980" uniqueCount="453">
  <si>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</si>
  <si>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</si>
  <si>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</si>
  <si>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</si>
  <si>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</si>
  <si>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</si>
  <si>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</si>
  <si>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</si>
  <si>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</si>
  <si>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</si>
  <si>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</si>
  <si>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</si>
  <si>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</si>
  <si>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</si>
  <si>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</si>
  <si>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</si>
  <si>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</si>
  <si>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</si>
  <si>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</si>
  <si>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користування надрами загальнодержавного значення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</si>
  <si>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</si>
  <si>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</si>
  <si>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</si>
  <si>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</si>
  <si>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</si>
  <si>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</si>
  <si>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</si>
  <si>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</si>
  <si>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</si>
  <si>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</si>
  <si>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</si>
  <si>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</si>
  <si>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</si>
  <si>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</si>
  <si>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</si>
  <si>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</si>
  <si>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</si>
  <si>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</si>
  <si>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</si>
  <si>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</si>
  <si>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</si>
  <si>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</si>
  <si>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</si>
  <si>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</si>
  <si>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</si>
  <si>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</si>
  <si>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Неподаткові надходження</t>
  </si>
  <si>
    <t>Доходи від власності та підприємницької діяльності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</si>
  <si>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</si>
  <si>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</si>
  <si>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Інші надходження</t>
  </si>
  <si>
    <t>Адміністративні штрафи та інші санкції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</si>
  <si>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</si>
  <si>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</si>
  <si>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</si>
  <si>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</si>
  <si>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</si>
  <si>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</si>
  <si>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</si>
  <si>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(посвідок) та паспортів громадян України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</si>
  <si>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</si>
  <si>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</si>
  <si>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</si>
  <si>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</si>
  <si>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</si>
  <si>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</si>
  <si>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</si>
  <si>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</si>
  <si>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Базова дотація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</si>
  <si>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</si>
  <si>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Разом доходів</t>
  </si>
  <si>
    <t>X</t>
  </si>
  <si>
    <t>Секретар Широківської сільської ради</t>
  </si>
  <si>
    <t>Олена ПРАВДЮК</t>
  </si>
  <si>
    <t>0852300000</t>
  </si>
  <si>
    <t>(код бюджету)</t>
  </si>
  <si>
    <t>Додаток 5</t>
  </si>
  <si>
    <t>код бюджету</t>
  </si>
  <si>
    <t>1. Показники міжбюджетних трансфертів з інших бюджетів</t>
  </si>
  <si>
    <t>Код Класифікації доходу бюджету/Код бюджету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</si>
  <si>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</si>
  <si>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</si>
  <si>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Державний бюджет України</t>
  </si>
  <si>
    <t>ІІ. Трансферти до спеціального фонду бюджету</t>
  </si>
  <si>
    <t>Х</t>
  </si>
  <si>
    <t>УСЬОГО за розділами І,ІІ, у тому числі:</t>
  </si>
  <si>
    <t>загальний фонд</t>
  </si>
  <si>
    <t>спеціальний фонд</t>
  </si>
  <si>
    <t>2. Показники міжбюджетних трансфертів  іншим бюджетам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</si>
  <si>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</si>
  <si>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</si>
  <si>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трансферту/Найменування бюджету-отримувача міжбюджетного трансферту</t>
  </si>
  <si>
    <t>Додаток 7</t>
  </si>
  <si>
    <t>(код бюджет)</t>
  </si>
  <si>
    <t>(грн.)</t>
  </si>
  <si>
    <t>Код Програмної класифікації видатків та кредитування місцевого бюджету</t>
  </si>
  <si>
    <t xml:space="preserve">Код Типової програмної класифікації видатків та кредитування місцевого бюджету
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</si>
  <si>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</si>
  <si>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програми/підпрограми згідно з Типовою програмною класифікацією видатків та кредитування місцевого бюджету</t>
  </si>
  <si>
    <t>Найменування місцевої/регіональної програми</t>
  </si>
  <si>
    <t>Дата і номер документа, яким затверджено місцеву регіональну програму</t>
  </si>
  <si>
    <t>0100000</t>
  </si>
  <si>
    <r>
      <t xml:space="preserve">Широківська сільська рада </t>
    </r>
    <r>
      <rPr>
        <i/>
        <sz val="11"/>
        <rFont val="Times New Roman"/>
        <family val="1"/>
        <charset val="204"/>
      </rPr>
      <t>(головний розпорядник)</t>
    </r>
  </si>
  <si>
    <t>0110000</t>
  </si>
  <si>
    <r>
      <t xml:space="preserve">Широківська сільська рада </t>
    </r>
    <r>
      <rPr>
        <i/>
        <sz val="11"/>
        <rFont val="Times New Roman"/>
        <family val="1"/>
        <charset val="204"/>
      </rPr>
      <t>(відповідальний виконавець)</t>
    </r>
    <r>
      <rPr>
        <b/>
        <sz val="11"/>
        <rFont val="Times New Roman"/>
        <family val="1"/>
        <charset val="204"/>
      </rPr>
      <t xml:space="preserve"> </t>
    </r>
  </si>
  <si>
    <t>0113031</t>
  </si>
  <si>
    <t>3031</t>
  </si>
  <si>
    <t>1030</t>
  </si>
  <si>
    <t>Надання інших пільг окремим категоріям громадян відповідно до законодавства</t>
  </si>
  <si>
    <t>0113140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</si>
  <si>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</si>
  <si>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0113242</t>
  </si>
  <si>
    <t>3242</t>
  </si>
  <si>
    <t>1090</t>
  </si>
  <si>
    <t>Інші заходи у сфері соціального захисту і соціального забезпечення</t>
  </si>
  <si>
    <t>0116030</t>
  </si>
  <si>
    <t>6030</t>
  </si>
  <si>
    <t>0620</t>
  </si>
  <si>
    <t>Організація благоустрою населених пунктів</t>
  </si>
  <si>
    <t>0117680</t>
  </si>
  <si>
    <t>7680</t>
  </si>
  <si>
    <t>0490</t>
  </si>
  <si>
    <t>Членські  внески до асоціацій органів місцевого самоврядування</t>
  </si>
  <si>
    <t>рішення сільської ради від 21.12.2023 № 6</t>
  </si>
  <si>
    <t>0117693</t>
  </si>
  <si>
    <t>7693</t>
  </si>
  <si>
    <t>Інші заходи, пов`язані з економічною діяльністю</t>
  </si>
  <si>
    <t>Програма організації підтримки і реалізації стратегічних ініціатив та підготовки проектів розвитку Широківської територіальної громади Запорізького району Запорізької області 2022-2026 роки</t>
  </si>
  <si>
    <t>рішення сільської ради від 21.12.2021 № 9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</si>
  <si>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</si>
  <si>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</si>
  <si>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</si>
  <si>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</si>
  <si>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рішення сільської ради від 03.02.2022 № 6</t>
  </si>
  <si>
    <t>0118130</t>
  </si>
  <si>
    <t xml:space="preserve">Програма підтримки та розвитку комунального некомерційного підприємства "Місцева пожежно-рятувальна служба Широківської громади" Широківської сільської ради Запорізького району Запорізької області на 2024-2026 роки </t>
  </si>
  <si>
    <t>рішення сільської ради від 21.12.2023 № 7</t>
  </si>
  <si>
    <t>0118240</t>
  </si>
  <si>
    <t>8240</t>
  </si>
  <si>
    <t>0380</t>
  </si>
  <si>
    <t>Заходи та роботи з територіальної оборони</t>
  </si>
  <si>
    <t>0118312</t>
  </si>
  <si>
    <t>8312</t>
  </si>
  <si>
    <t>0512</t>
  </si>
  <si>
    <t xml:space="preserve">Програма охорони навколишнього природного середовища Широківської територіальної громади Запорізького району Запорізької області  на 2024-2026 роки </t>
  </si>
  <si>
    <t>рішення сільської ради від 21.12.2023 № 9</t>
  </si>
  <si>
    <t>УСЬОГО</t>
  </si>
  <si>
    <t>0118420</t>
  </si>
  <si>
    <t>8420</t>
  </si>
  <si>
    <t>0830</t>
  </si>
  <si>
    <t>0113160</t>
  </si>
  <si>
    <t>3160</t>
  </si>
  <si>
    <t>1010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</si>
  <si>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</si>
  <si>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0113112</t>
  </si>
  <si>
    <t>3112</t>
  </si>
  <si>
    <t>1040</t>
  </si>
  <si>
    <t>Заходи державної політики з питань дітей та їх соціального захисту</t>
  </si>
  <si>
    <t>РОЗПОДІЛ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</si>
  <si>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</si>
  <si>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</si>
  <si>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</si>
  <si>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</si>
  <si>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</si>
  <si>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</si>
  <si>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</si>
  <si>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</si>
  <si>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Широківська сільська рада Запорізького району Запорізької області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</si>
  <si>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</si>
  <si>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</si>
  <si>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</si>
  <si>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</si>
  <si>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</si>
  <si>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</si>
  <si>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</si>
  <si>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</si>
  <si>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3140</t>
  </si>
  <si>
    <t>0113241</t>
  </si>
  <si>
    <t>3241</t>
  </si>
  <si>
    <t>0114081</t>
  </si>
  <si>
    <t>4081</t>
  </si>
  <si>
    <t>0829</t>
  </si>
  <si>
    <t>Забезпечення діяльності інших закладів в галузі культури і мистецтва</t>
  </si>
  <si>
    <t>Членські внески до асоціацій органів місцевого самоврядування</t>
  </si>
  <si>
    <t>8130</t>
  </si>
  <si>
    <t>Забезпечення діяльності місцевої та добровільної пожежної охорони</t>
  </si>
  <si>
    <t>0900000</t>
  </si>
  <si>
    <t>Служба (відділ) у справах дітей ШСР</t>
  </si>
  <si>
    <t>0910000</t>
  </si>
  <si>
    <t>Орган у справах дітей</t>
  </si>
  <si>
    <t>0910160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</si>
  <si>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</si>
  <si>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</si>
  <si>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1600000</t>
  </si>
  <si>
    <t>Відділ містобудування та ЖКГ ШСР</t>
  </si>
  <si>
    <t>1610000</t>
  </si>
  <si>
    <t>1610160</t>
  </si>
  <si>
    <t>1616030</t>
  </si>
  <si>
    <t>3700000</t>
  </si>
  <si>
    <t>Фінансовий відділ Широківської сільської ради Запорізького району Запорізької області</t>
  </si>
  <si>
    <t>3710000</t>
  </si>
  <si>
    <t>Орган з питань фінансів</t>
  </si>
  <si>
    <t>3710160</t>
  </si>
  <si>
    <t>3718710</t>
  </si>
  <si>
    <t>8710</t>
  </si>
  <si>
    <t>0133</t>
  </si>
  <si>
    <t>Резервний фонд місцевого бюджету</t>
  </si>
  <si>
    <t>Інші заходи у сфері медіа (засобів масової інформації)</t>
  </si>
  <si>
    <t>рішення сільської ради від 06.08.2024 № 3</t>
  </si>
  <si>
    <t>Додаток 3</t>
  </si>
  <si>
    <t>рішення сільської ради від 19.12.2024 № 10</t>
  </si>
  <si>
    <t>рішення сільської ради від 19.12.2024 № 5</t>
  </si>
  <si>
    <t>рішення сільської ради від 19.12.2024 № 15</t>
  </si>
  <si>
    <t>рішення сільської ради від 19.12.2024 № 4</t>
  </si>
  <si>
    <t>коштів місцевого бюджету</t>
  </si>
  <si>
    <t>міжбюджетних трансфертів з державного бюджету</t>
  </si>
  <si>
    <t>місцевих запозичень</t>
  </si>
  <si>
    <t>інших джерел</t>
  </si>
  <si>
    <t>1</t>
  </si>
  <si>
    <t>1.1</t>
  </si>
  <si>
    <t>2.1</t>
  </si>
  <si>
    <t>Додаток 6</t>
  </si>
  <si>
    <t>Розподіл витрат місцевого  бюджету на реалізацію місцевих/регіональних програм у 2026 році</t>
  </si>
  <si>
    <t>Програма розвитку житлово-комунального господарства, соціальної інфраструктури  та благоустрою населених пунктів Широківської сільської ради на 2025-2027 роки (зі змінами та доповненнями)</t>
  </si>
  <si>
    <t>0112170</t>
  </si>
  <si>
    <t>Цільова програма забезпечення членства Широківської сільської ради Запорізького району Запорізької області на 2024-2026 роки (зі змінами та доповненнями)</t>
  </si>
  <si>
    <t>Реконструкція приміщень та інженерних мереж будівлі літ.Б КНП "Клініка "Сімейний лікар" Широківської сільської ради Запорізького району Запорізької області за адресою: м. Запоріжжя, вул. Лікарняна, 18</t>
  </si>
  <si>
    <t>ДОХОДИ_x000D_
місцевого бюджету на 2026 рік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</si>
  <si>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</si>
  <si>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Програма підтримки захисників та захисниць України та членів їхніх сімей на території Широківської сільської територіальної громади Запорізького району Запорізької області на 2024-2026 роки (зі змінами та доповненнями)</t>
  </si>
  <si>
    <t xml:space="preserve">Програма соціального захисту населення Широківської сільської територіальної громади "Назустріч людям" на 2026-2028 роки </t>
  </si>
  <si>
    <t>0117330</t>
  </si>
  <si>
    <t>7330</t>
  </si>
  <si>
    <t>0443</t>
  </si>
  <si>
    <t>2170</t>
  </si>
  <si>
    <t>0763</t>
  </si>
  <si>
    <t>Програма розвитку та підтримки комунального некомерційного підприємства «Клініка «Сімейний лікар» Широківської сільської ради Запорізького району Запорізької області на 2022-2026 роки  (зі змінами та доповненнями)</t>
  </si>
  <si>
    <t>рішення сільської ради від 21.12.2021 № 13</t>
  </si>
  <si>
    <t xml:space="preserve">Програма створення та використання місцевого матеріального резерву для запобігання, ліквідації  надзвичайних ситуацій техногенного і природного характеру та їх наслідків, забезпечення пожежної безпеки та запобігання і реагування на надзвичайні ситуації  на території Широківської територіальної громади Запорізького району Запорізької області на 2022-2026 роки (зі змінами та доповненнями)  </t>
  </si>
  <si>
    <t xml:space="preserve">Програма з проведення нормативної грошової оцінки земель Широківської територіальної громади Запорізького району Запорізької області на 2022 – 2026 роки </t>
  </si>
  <si>
    <t>рішення сільської ради від 21.12.2021 № 7</t>
  </si>
  <si>
    <t>2025-2026</t>
  </si>
  <si>
    <t>Громадська безпека</t>
  </si>
  <si>
    <t>Нове будівництво Центру безпеки громадян по вул.Молодіжна села Петропіль Запорізького району Запорізької області</t>
  </si>
  <si>
    <t>2023-2026</t>
  </si>
  <si>
    <t>Додаток 2</t>
  </si>
  <si>
    <t>ФІНАНСУВАННЯ_x000D_
місцевого бюджету на 2026 рік</t>
  </si>
  <si>
    <t>Найменування згідно з Класифікацією фінансування бюджету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</si>
  <si>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</si>
  <si>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</si>
  <si>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</si>
  <si>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</si>
  <si>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</si>
  <si>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</si>
  <si>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</si>
  <si>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</si>
  <si>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видатків місцевого бюджету на 2026 рік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</si>
  <si>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</si>
  <si>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</si>
  <si>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</si>
  <si>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Оброблення (відновлення, у тому числі сортування, та видалення) відходів</t>
  </si>
  <si>
    <t>до рішення сільської ради</t>
  </si>
  <si>
    <t>рішення сільської ради від 04.12.2025 № 7</t>
  </si>
  <si>
    <t>Цільова програма з оздоровлення та відпочинку дітей Широківської територіальної громади Запорізького району Запорізької області на 2025-2027 роки (зі змінами та доповненнями)</t>
  </si>
  <si>
    <t>Програма сприяння обороноздатності, територіальній обороні, мобілізаційній підготовці Широківської територіальної громади Запорізького району Запорізької області на 2025-2027 роки (зі змінами та доповненнями)</t>
  </si>
  <si>
    <t>Міжбюджетні трансферти на 2026 рік</t>
  </si>
  <si>
    <t>Транспортний податок з юридичних осіб</t>
  </si>
  <si>
    <t>Інші неподаткові надходження</t>
  </si>
  <si>
    <t>Додаткова дотація з державного бюджету місцевим бюджетам на функціонування територій, на яких ведуться бойові дії</t>
  </si>
  <si>
    <t>Субвенції з державного бюджету місцевим бюджетам</t>
  </si>
  <si>
    <t>Субвенція з державного бюджету місцевим бюджетам на забезпечення харчуванням учнів закладів загальної середньої освіти</t>
  </si>
  <si>
    <t>Освітня субвенція з державного бюджету місцевим бюджетам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</si>
  <si>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</si>
  <si>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</si>
  <si>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Субвенція з державного бюджету місцевим бюджетам на реалізацію проектів в рамках Програми відновлення України ІІІ</t>
  </si>
  <si>
    <t>Субвенції з місцевих бюджетів іншим місцевим бюджетам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</si>
  <si>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</si>
  <si>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</si>
  <si>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Інше внутрішнє фінансування</t>
  </si>
  <si>
    <t>Одержано</t>
  </si>
  <si>
    <t>Повернено</t>
  </si>
  <si>
    <t>На початок періоду</t>
  </si>
  <si>
    <t>На кінець періоду</t>
  </si>
  <si>
    <t>Фінансування за рахунок коштів єдиного казначейського рахунку</t>
  </si>
  <si>
    <t>0111031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</si>
  <si>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</si>
  <si>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</si>
  <si>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0111300</t>
  </si>
  <si>
    <t>1300</t>
  </si>
  <si>
    <t>0990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</si>
  <si>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</si>
  <si>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0111600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</si>
  <si>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</si>
  <si>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</si>
  <si>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0111700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</si>
  <si>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</si>
  <si>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</si>
  <si>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0111702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</si>
  <si>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</si>
  <si>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</si>
  <si>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0112010</t>
  </si>
  <si>
    <t>2010</t>
  </si>
  <si>
    <t>0731</t>
  </si>
  <si>
    <t>Багатопрофільна стаціонарна медична допомога населенню</t>
  </si>
  <si>
    <t>0112151</t>
  </si>
  <si>
    <t>2151</t>
  </si>
  <si>
    <t>Забезпечення діяльності інших закладів у сфері охорони здоров`я</t>
  </si>
  <si>
    <t>0112152</t>
  </si>
  <si>
    <t>2152</t>
  </si>
  <si>
    <t>Інші програми та заходи у сфері охорони здоров`я</t>
  </si>
  <si>
    <t>0113193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</si>
  <si>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</si>
  <si>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</si>
  <si>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Інші заходи та заклади у сфері соціального захисту і соціального забезпечення</t>
  </si>
  <si>
    <t>0116020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</si>
  <si>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</si>
  <si>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</si>
  <si>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0117367</t>
  </si>
  <si>
    <t>7367</t>
  </si>
  <si>
    <t>Реалізація проектів у рамках Програми відновлення України ІІІ</t>
  </si>
  <si>
    <t>0119800</t>
  </si>
  <si>
    <t>9800</t>
  </si>
  <si>
    <t>0180</t>
  </si>
  <si>
    <t>Субвенція з місцевого бюджету державному бюджету на виконання програм соціально-економічного розвитку регіонів</t>
  </si>
  <si>
    <t>1617350</t>
  </si>
  <si>
    <t>7350</t>
  </si>
  <si>
    <t>Розроблення схем планування та забудови територій (містобудівної документації)</t>
  </si>
  <si>
    <t>0810000000</t>
  </si>
  <si>
    <t>Обласний бюджет Запорізької області</t>
  </si>
  <si>
    <t>3.1</t>
  </si>
  <si>
    <t>Освіта і наука</t>
  </si>
  <si>
    <t>рішення сільської ради від 03.02.2026 № 3</t>
  </si>
  <si>
    <r>
      <t>Програма фінансової підтримки комунального підприємства "Благводсервіс Широківської громади</t>
    </r>
    <r>
      <rPr>
        <b/>
        <sz val="11"/>
        <color rgb="FF000000"/>
        <rFont val="Times New Roman"/>
        <family val="1"/>
        <charset val="204"/>
      </rPr>
      <t>"</t>
    </r>
    <r>
      <rPr>
        <sz val="11"/>
        <color rgb="FF000000"/>
        <rFont val="Times New Roman"/>
        <family val="1"/>
        <charset val="204"/>
      </rPr>
      <t xml:space="preserve"> Широківської сільської ради Запорізького району Запорізької області на</t>
    </r>
    <r>
      <rPr>
        <sz val="11"/>
        <color theme="1"/>
        <rFont val="Times New Roman"/>
        <family val="1"/>
        <charset val="204"/>
      </rPr>
      <t xml:space="preserve"> 2026 рік</t>
    </r>
  </si>
  <si>
    <t>Програма фінансової підтримки комунального підприємства "Аптека "Сімейний лікар" Широківської сільської ради Запорізького району Запорізької області на 2026 рік</t>
  </si>
  <si>
    <t>рішення сільської ради від 03.02.2026 № 2</t>
  </si>
  <si>
    <t>Програма профілактики правопорушень та забезпечення публічної безпеки на території Широківської територіальної громади, поліпшення матеріально-технічного оснащення поліцейських офіцерів громади - «Безпечна громада» на 2024-2026 роки (зі змінами та доповненнями)</t>
  </si>
  <si>
    <t>рішення сільської ради від 21.12.2023 № 10</t>
  </si>
  <si>
    <t>Програма підтримки та розвитку комунального підприємства "Комунальне сільськогосподарське підприємство "Широке" Широківської сільської ради Запорізької області Запорізького району на 2024-2026 роки (зі змінами та доповненнями)</t>
  </si>
  <si>
    <t>рішення сільської ради від 05.12.2024 № 5</t>
  </si>
  <si>
    <t>Програма з просторового планування та комплексного містобудівного розвитку території Широківської територіальної громади Запорізького району Запорізької області на 2022- 2026 роки (зі змінами та доповненнями)</t>
  </si>
  <si>
    <t>рішення сільської ради від 21.12.2021 № 6</t>
  </si>
  <si>
    <t>Інші субвенції з місцевого бюджету</t>
  </si>
  <si>
    <t>Програма забезпечення побутово-господарською водою мешканців населених пунктів Широківської сільської ради Запорізького району Запорізької області на 2025-2027 роки (зі змінами та доповненнями)</t>
  </si>
  <si>
    <t>рішення сільської ради від 02.05.2025 № 45</t>
  </si>
  <si>
    <t>Програма покращення умов та якості обслуговування розпорядників та одержувачів бюджетних коштів Запорізьким управлінням Державної казначейської служби України Запорізької області на 2026 рік</t>
  </si>
  <si>
    <t>рішення сільської ради від 05.03.2026 № 32</t>
  </si>
  <si>
    <t>рішення сільської ради від 05.03.2026 № 5</t>
  </si>
  <si>
    <t>Програма сприяння діяльності Управління державного нагляду (контролю) у Запорізькій області Державної служби України з безпеки на транспорті на 2026 рік</t>
  </si>
  <si>
    <t>рішення сільської ради від 05.03.2026 № 6</t>
  </si>
  <si>
    <t>Програма підтримки розвитку територіального сервісного центру МВС № 2348 регіонального сервісного центру ГСЦ МВС у Дніпропетровській та  Запорізькій областях (філія ГСЦ МВС) на 2026 рік</t>
  </si>
  <si>
    <t>0111200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</si>
  <si>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</si>
  <si>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</si>
  <si>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0117130</t>
  </si>
  <si>
    <t>7130</t>
  </si>
  <si>
    <t>0421</t>
  </si>
  <si>
    <t>Здійснення заходів із землеустрою</t>
  </si>
  <si>
    <t>0117461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</si>
  <si>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</si>
  <si>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</si>
  <si>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</si>
  <si>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Субвенція з державного бюджету місцевим бюджетам на надання державної підтримки особам з особливими освітніми потребами</t>
  </si>
  <si>
    <t>рішення сільської ради від 01.06.2023 № 8</t>
  </si>
  <si>
    <t>Програма висвітлення діяльності Широківської сільської ради Запорізького району Запорізької області та її виконавчих органів друкованими засобами масової інформації на 2025-2029 роки (зі змінами та доповненнями)</t>
  </si>
  <si>
    <t>Програму охорони навколишнього природного середовища Широківської територіальної громади Запорізького району Запорізької області на 2024-2026 роки</t>
  </si>
  <si>
    <t>Програма оформлення прав на земельні ділянки комунальної власності Широківської територіальної громади Запорізького району Запорізької області на 2022-2026 роки (зі змінами та доповненнями)</t>
  </si>
  <si>
    <t>0117670</t>
  </si>
  <si>
    <t>7670</t>
  </si>
  <si>
    <t>Внески до статутного капіталу суб`єктів господарювання</t>
  </si>
  <si>
    <t>Транспортний податок з фізичних осіб</t>
  </si>
  <si>
    <t>0116091</t>
  </si>
  <si>
    <t>6091</t>
  </si>
  <si>
    <t>0640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</si>
  <si>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</si>
  <si>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Реконструкція внутрішніх приміщень та інженерних мереж будівлі літера З,З' по вул.Лікарняній, 18 в м.Запоріжжя</t>
  </si>
  <si>
    <t>Широкiвська сiльська рада Запорiзького району Запорiзької областi</t>
  </si>
  <si>
    <t>2023-2028</t>
  </si>
  <si>
    <t>3.2</t>
  </si>
  <si>
    <t>Нове будівництво споруди цивільного захисту (СПП з властивостями ПРУ) для Володимирівського ліцею «Успіх» Широківської сільської ради Запорізького району Запорізької області за адресою: Запорізька область, Запорізький район, село Володимирівське, вул.Космічна, 2а</t>
  </si>
  <si>
    <t>2026-2028</t>
  </si>
  <si>
    <t>2</t>
  </si>
  <si>
    <t>Муніципальна інфраструктура та послуги</t>
  </si>
  <si>
    <t>Капітальний ремонт водопровідної мережі села Петропіль Запорізького району Запорізької області</t>
  </si>
  <si>
    <t>Реконструкція системи опалення зі встановленням модульної (резервної) котельні на альтернативному джерелі палива за адресою: Запорізька область, Запорізький район, село Широке, вул.Квітуча, 2а</t>
  </si>
  <si>
    <t>2026</t>
  </si>
  <si>
    <t>Реконструкція системи опалення зі встановленням модульної (резервної) котельні на альтернативному джерелі палива за адресою: Запорізька область, Запорізький район, село Петропіль, вул.Молодіжна, 1</t>
  </si>
  <si>
    <t>"Реконструкція системи опалення зі встановленням модульної котельні (резервної) на альтернативному джерелі палива за адресою: Запорізька область, Запорізький район, селище Відрадне, вул.Перемоги, 3б"</t>
  </si>
  <si>
    <t>4.1</t>
  </si>
  <si>
    <t>4.2</t>
  </si>
  <si>
    <t>4.3</t>
  </si>
  <si>
    <t>3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</si>
  <si>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</si>
  <si>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 xml:space="preserve">Програми місцевих стимулів для медичних працівників комунального некомерційного підприємства «Клініка «Сімейний лікар» Широківської сільської ради Запорізького району Запорізької області на 2026-2028 роки </t>
  </si>
  <si>
    <t>рішення сільської ради від 04.12.2025 № 11</t>
  </si>
  <si>
    <t xml:space="preserve">Програма оформлення прав на земельні ділянки комунальної власності Широківської територіальної громади Запорізького району Запорізької області на 2022-2026 роки (зі змінами та доповненнями)  </t>
  </si>
  <si>
    <t>рішення сільської ради від 21.12.2021 № 8</t>
  </si>
  <si>
    <t>2025-2027</t>
  </si>
  <si>
    <t>Реконструкція системи опалення для встановлення резервного джерела теплопостачання (блочно-модульної котельні) для амбулаторії загальної практики сімейної медицини КНП "Клініка "Сімейний лікар" Широківської сільської ради Запорізького району Запорізької області за адресою: Запорізька область, Запорізький район, село Лукашеве, пров.Шкільний, 11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</si>
  <si>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</si>
  <si>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</si>
  <si>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0111291</t>
  </si>
  <si>
    <t>1291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</si>
  <si>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на забезпечення енергетичної стійкості закладів освіти</t>
  </si>
  <si>
    <t>0111292</t>
  </si>
  <si>
    <t>1292</t>
  </si>
  <si>
    <t>Виконання заходів за рахунок освітньої субвенції з державного бюджету місцевим бюджетам (за спеціальним фондом державного бюджету) на забезпечення енергетичної стійкості закладів освіти</t>
  </si>
  <si>
    <t>0117691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</si>
  <si>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</si>
  <si>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</si>
  <si>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0119720</t>
  </si>
  <si>
    <t>9720</t>
  </si>
  <si>
    <t>Обсяги
 публічних інвестицій у розрізі публічних інвестиційних проєктів та програм публічних інвестицій 
у 2026 році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</si>
  <si>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</si>
  <si>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</si>
  <si>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</si>
  <si>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</si>
  <si>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</si>
  <si>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</si>
  <si>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</si>
  <si>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</si>
  <si>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 xml:space="preserve">міжбюджетних трансфертів з інших місцевих бюджетів </t>
  </si>
  <si>
    <t>7</t>
  </si>
  <si>
    <t>250925-423E8BA3</t>
  </si>
  <si>
    <t>080426-8935F896</t>
  </si>
  <si>
    <t>2.2</t>
  </si>
  <si>
    <t>240426-3CACED71</t>
  </si>
  <si>
    <t>2.3</t>
  </si>
  <si>
    <t>240426-59C5DB05</t>
  </si>
  <si>
    <t>2.4</t>
  </si>
  <si>
    <t>240426-7B0C75D9</t>
  </si>
  <si>
    <t>2.5</t>
  </si>
  <si>
    <t>260925-F17A18AA</t>
  </si>
  <si>
    <t>Охорона здоров’я</t>
  </si>
  <si>
    <t>270925-5BA8091E</t>
  </si>
  <si>
    <t>290925-E5BC42B5</t>
  </si>
  <si>
    <t>4</t>
  </si>
  <si>
    <t>030426-E5C8D0D2</t>
  </si>
  <si>
    <t>Реконструкція електропостачання для приєднання протирадіаційного укриття Петропільського ліцею Широківської сільської ради Запорізького району Запорізької області за адресою: Запорізька область, Запорізький район, село Петропіль, вул.Молодіжна, 1</t>
  </si>
  <si>
    <t>120126-D757CBEF</t>
  </si>
  <si>
    <t>Безперешкодний доступ до якісної освіти - шкільні автобуси</t>
  </si>
  <si>
    <t>290925-67F4E493</t>
  </si>
  <si>
    <t>Найменування бюджетної програми згідно з Типовою програмною класифікацією видатків та кредитування                                     місцевого бюджету</t>
  </si>
  <si>
    <t>Код Програмної класифікації видатків та                                                      кредитування місцевого бюджету</t>
  </si>
  <si>
    <t>Програма соціально-економічного та культурного розвитку  Широківської сільської територіальної громади на 2024-2026 роки</t>
  </si>
  <si>
    <t>рішення сільської ради від 07.03.2024 № 1</t>
  </si>
  <si>
    <t>Субвенція з місцевого бюджету на підготовку та реалізацію публічних інвестиційних проектів/програм публічних інвестицій</t>
  </si>
  <si>
    <t>від 01.10.2026 № 1</t>
  </si>
  <si>
    <t>0113210</t>
  </si>
  <si>
    <t>3210</t>
  </si>
  <si>
    <t>1050</t>
  </si>
  <si>
    <t>Організація та проведення громадських робіт</t>
  </si>
  <si>
    <t>Програма організації проведення громадських та інших робіт тимчасового характеру на території Широківської сільської територіальної громади на 2026-2028 роки</t>
  </si>
  <si>
    <t>рішення сільської ради від 01.10.2026 №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</si>
</sst>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name val="Arial Cyr"/>
      <charset val="204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4" fillId="0" borderId="0"/>
    <xf numFmtId="0" fontId="10" fillId="0" borderId="0"/>
    <xf numFmtId="0" fontId="4" fillId="0" borderId="0"/>
    <xf numFmtId="0" fontId="16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7" fillId="0" borderId="0"/>
  </cellStyleXfs>
  <cellXfs count="244">
    <xf numFmtId="0" fontId="0" fillId="0" borderId="0" xfId="0"/>
    <xf numFmtId="0" fontId="1" fillId="0" borderId="0" xfId="0" applyFont="1"/>
    <xf numFmtId="0" fontId="5" fillId="0" borderId="0" xfId="1" applyFont="1"/>
    <xf numFmtId="0" fontId="4" fillId="0" borderId="0" xfId="1"/>
    <xf numFmtId="0" fontId="5" fillId="0" borderId="0" xfId="1" applyFont="1" applyAlignment="1">
      <alignment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8" fillId="0" borderId="2" xfId="1" applyFont="1" applyBorder="1" applyAlignment="1">
      <alignment vertical="center" wrapText="1"/>
    </xf>
    <xf numFmtId="3" fontId="8" fillId="0" borderId="2" xfId="1" applyNumberFormat="1" applyFont="1" applyBorder="1"/>
    <xf numFmtId="0" fontId="9" fillId="0" borderId="2" xfId="1" applyFont="1" applyBorder="1" applyAlignment="1">
      <alignment vertical="center" wrapText="1"/>
    </xf>
    <xf numFmtId="3" fontId="9" fillId="0" borderId="2" xfId="1" applyNumberFormat="1" applyFont="1" applyBorder="1"/>
    <xf numFmtId="0" fontId="8" fillId="0" borderId="2" xfId="1" applyFont="1" applyBorder="1"/>
    <xf numFmtId="0" fontId="5" fillId="0" borderId="2" xfId="1" applyFont="1" applyBorder="1"/>
    <xf numFmtId="3" fontId="5" fillId="0" borderId="2" xfId="1" applyNumberFormat="1" applyFont="1" applyBorder="1"/>
    <xf numFmtId="3" fontId="5" fillId="0" borderId="0" xfId="1" applyNumberFormat="1" applyFont="1"/>
    <xf numFmtId="0" fontId="5" fillId="0" borderId="2" xfId="1" applyFont="1" applyBorder="1" applyAlignment="1">
      <alignment horizontal="center"/>
    </xf>
    <xf numFmtId="0" fontId="8" fillId="0" borderId="0" xfId="1" applyFont="1"/>
    <xf numFmtId="0" fontId="8" fillId="0" borderId="0" xfId="1" applyFont="1" applyAlignment="1">
      <alignment horizontal="right"/>
    </xf>
    <xf numFmtId="0" fontId="8" fillId="0" borderId="0" xfId="1" applyFont="1" applyAlignment="1">
      <alignment horizontal="left"/>
    </xf>
    <xf numFmtId="0" fontId="9" fillId="0" borderId="0" xfId="2" applyFont="1"/>
    <xf numFmtId="0" fontId="10" fillId="0" borderId="0" xfId="2" applyAlignment="1">
      <alignment vertical="top"/>
    </xf>
    <xf numFmtId="0" fontId="10" fillId="0" borderId="0" xfId="2"/>
    <xf numFmtId="0" fontId="9" fillId="0" borderId="0" xfId="2" applyFont="1" applyAlignment="1">
      <alignment horizontal="left" vertical="top"/>
    </xf>
    <xf numFmtId="0" fontId="10" fillId="0" borderId="0" xfId="2" applyAlignment="1">
      <alignment horizontal="left" vertical="center" wrapText="1"/>
    </xf>
    <xf numFmtId="0" fontId="10" fillId="0" borderId="0" xfId="3" applyFont="1" applyAlignment="1">
      <alignment horizontal="left" wrapText="1"/>
    </xf>
    <xf numFmtId="0" fontId="12" fillId="0" borderId="0" xfId="1" applyFont="1" applyAlignment="1">
      <alignment horizontal="center" vertical="top"/>
    </xf>
    <xf numFmtId="0" fontId="11" fillId="0" borderId="0" xfId="2" applyFont="1" applyAlignment="1">
      <alignment horizontal="center"/>
    </xf>
    <xf numFmtId="0" fontId="10" fillId="0" borderId="0" xfId="2" applyAlignment="1">
      <alignment horizontal="center" vertical="top"/>
    </xf>
    <xf numFmtId="0" fontId="10" fillId="0" borderId="0" xfId="2" applyAlignment="1">
      <alignment horizontal="center"/>
    </xf>
    <xf numFmtId="0" fontId="11" fillId="0" borderId="0" xfId="2" applyFont="1" applyAlignment="1">
      <alignment horizontal="center" vertical="top"/>
    </xf>
    <xf numFmtId="0" fontId="10" fillId="0" borderId="0" xfId="2" applyAlignment="1">
      <alignment horizontal="right" vertical="center"/>
    </xf>
    <xf numFmtId="0" fontId="9" fillId="0" borderId="2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49" fontId="14" fillId="3" borderId="2" xfId="2" applyNumberFormat="1" applyFont="1" applyFill="1" applyBorder="1" applyAlignment="1">
      <alignment horizontal="center" vertical="center" wrapText="1"/>
    </xf>
    <xf numFmtId="0" fontId="14" fillId="3" borderId="2" xfId="2" applyFont="1" applyFill="1" applyBorder="1" applyAlignment="1">
      <alignment horizontal="center" vertical="top" wrapText="1"/>
    </xf>
    <xf numFmtId="0" fontId="14" fillId="3" borderId="2" xfId="2" applyFont="1" applyFill="1" applyBorder="1" applyAlignment="1">
      <alignment horizontal="justify" vertical="center" wrapText="1"/>
    </xf>
    <xf numFmtId="164" fontId="17" fillId="0" borderId="2" xfId="4" applyNumberFormat="1" applyFont="1" applyBorder="1" applyAlignment="1">
      <alignment vertical="center"/>
    </xf>
    <xf numFmtId="4" fontId="9" fillId="0" borderId="2" xfId="2" applyNumberFormat="1" applyFont="1" applyBorder="1" applyAlignment="1">
      <alignment horizontal="center"/>
    </xf>
    <xf numFmtId="0" fontId="10" fillId="0" borderId="0" xfId="2" applyAlignment="1">
      <alignment vertical="center"/>
    </xf>
    <xf numFmtId="49" fontId="14" fillId="3" borderId="6" xfId="2" applyNumberFormat="1" applyFont="1" applyFill="1" applyBorder="1" applyAlignment="1">
      <alignment horizontal="center" vertical="center" wrapText="1"/>
    </xf>
    <xf numFmtId="0" fontId="14" fillId="3" borderId="6" xfId="2" applyFont="1" applyFill="1" applyBorder="1" applyAlignment="1">
      <alignment horizontal="center" vertical="top" wrapText="1"/>
    </xf>
    <xf numFmtId="0" fontId="5" fillId="0" borderId="2" xfId="5" quotePrefix="1" applyFont="1" applyBorder="1" applyAlignment="1">
      <alignment horizontal="center" vertical="center" wrapText="1"/>
    </xf>
    <xf numFmtId="4" fontId="5" fillId="0" borderId="2" xfId="5" quotePrefix="1" applyNumberFormat="1" applyFont="1" applyBorder="1" applyAlignment="1">
      <alignment horizontal="center" vertical="center" wrapText="1"/>
    </xf>
    <xf numFmtId="4" fontId="5" fillId="0" borderId="2" xfId="5" quotePrefix="1" applyNumberFormat="1" applyFont="1" applyBorder="1" applyAlignment="1">
      <alignment vertical="center" wrapText="1"/>
    </xf>
    <xf numFmtId="0" fontId="5" fillId="3" borderId="2" xfId="2" applyFont="1" applyFill="1" applyBorder="1" applyAlignment="1">
      <alignment horizontal="left" vertical="top" wrapText="1"/>
    </xf>
    <xf numFmtId="4" fontId="19" fillId="0" borderId="2" xfId="4" applyNumberFormat="1" applyFont="1" applyBorder="1" applyAlignment="1">
      <alignment horizontal="right" vertical="top"/>
    </xf>
    <xf numFmtId="0" fontId="5" fillId="0" borderId="2" xfId="1" quotePrefix="1" applyFont="1" applyBorder="1" applyAlignment="1">
      <alignment horizontal="center" vertical="center" wrapText="1"/>
    </xf>
    <xf numFmtId="4" fontId="5" fillId="0" borderId="2" xfId="1" quotePrefix="1" applyNumberFormat="1" applyFont="1" applyBorder="1" applyAlignment="1">
      <alignment horizontal="center" vertical="center" wrapText="1"/>
    </xf>
    <xf numFmtId="4" fontId="5" fillId="0" borderId="2" xfId="1" quotePrefix="1" applyNumberFormat="1" applyFont="1" applyBorder="1" applyAlignment="1">
      <alignment vertical="center" wrapText="1"/>
    </xf>
    <xf numFmtId="0" fontId="9" fillId="0" borderId="2" xfId="2" quotePrefix="1" applyFont="1" applyBorder="1" applyAlignment="1">
      <alignment horizontal="center" vertical="center" wrapText="1"/>
    </xf>
    <xf numFmtId="49" fontId="9" fillId="0" borderId="2" xfId="2" quotePrefix="1" applyNumberFormat="1" applyFont="1" applyBorder="1" applyAlignment="1">
      <alignment horizontal="center" vertical="center" wrapText="1"/>
    </xf>
    <xf numFmtId="0" fontId="9" fillId="0" borderId="2" xfId="2" applyFont="1" applyBorder="1" applyAlignment="1">
      <alignment horizontal="left" vertical="center" wrapText="1"/>
    </xf>
    <xf numFmtId="2" fontId="9" fillId="0" borderId="2" xfId="2" quotePrefix="1" applyNumberFormat="1" applyFont="1" applyBorder="1" applyAlignment="1">
      <alignment horizontal="center" vertical="center" wrapText="1"/>
    </xf>
    <xf numFmtId="2" fontId="9" fillId="0" borderId="2" xfId="2" applyNumberFormat="1" applyFont="1" applyBorder="1" applyAlignment="1">
      <alignment horizontal="left" vertical="center" wrapText="1"/>
    </xf>
    <xf numFmtId="4" fontId="9" fillId="3" borderId="2" xfId="2" applyNumberFormat="1" applyFont="1" applyFill="1" applyBorder="1" applyAlignment="1">
      <alignment horizontal="right" vertical="top" wrapText="1"/>
    </xf>
    <xf numFmtId="49" fontId="5" fillId="0" borderId="2" xfId="2" quotePrefix="1" applyNumberFormat="1" applyFont="1" applyBorder="1" applyAlignment="1">
      <alignment horizontal="center" vertical="center" wrapText="1"/>
    </xf>
    <xf numFmtId="2" fontId="5" fillId="0" borderId="2" xfId="2" quotePrefix="1" applyNumberFormat="1" applyFont="1" applyBorder="1" applyAlignment="1">
      <alignment horizontal="left" vertical="center" wrapText="1"/>
    </xf>
    <xf numFmtId="2" fontId="9" fillId="0" borderId="2" xfId="2" quotePrefix="1" applyNumberFormat="1" applyFont="1" applyBorder="1" applyAlignment="1">
      <alignment vertical="center" wrapText="1"/>
    </xf>
    <xf numFmtId="4" fontId="19" fillId="3" borderId="2" xfId="4" applyNumberFormat="1" applyFont="1" applyFill="1" applyBorder="1" applyAlignment="1">
      <alignment horizontal="right" vertical="top"/>
    </xf>
    <xf numFmtId="0" fontId="9" fillId="0" borderId="2" xfId="2" applyFont="1" applyBorder="1" applyAlignment="1">
      <alignment horizontal="center"/>
    </xf>
    <xf numFmtId="0" fontId="9" fillId="0" borderId="2" xfId="2" applyFont="1" applyBorder="1"/>
    <xf numFmtId="4" fontId="9" fillId="0" borderId="2" xfId="2" applyNumberFormat="1" applyFont="1" applyBorder="1" applyAlignment="1">
      <alignment horizontal="right"/>
    </xf>
    <xf numFmtId="0" fontId="9" fillId="0" borderId="0" xfId="2" applyFont="1" applyAlignment="1">
      <alignment vertical="top"/>
    </xf>
    <xf numFmtId="4" fontId="9" fillId="0" borderId="0" xfId="2" applyNumberFormat="1" applyFont="1"/>
    <xf numFmtId="0" fontId="14" fillId="0" borderId="0" xfId="2" applyFont="1" applyAlignment="1">
      <alignment horizontal="right"/>
    </xf>
    <xf numFmtId="0" fontId="20" fillId="0" borderId="0" xfId="2" applyFont="1"/>
    <xf numFmtId="0" fontId="21" fillId="0" borderId="0" xfId="2" applyFont="1"/>
    <xf numFmtId="0" fontId="5" fillId="0" borderId="2" xfId="6" quotePrefix="1" applyFont="1" applyBorder="1" applyAlignment="1">
      <alignment horizontal="center" vertical="center" wrapText="1"/>
    </xf>
    <xf numFmtId="4" fontId="5" fillId="0" borderId="2" xfId="6" quotePrefix="1" applyNumberFormat="1" applyFont="1" applyBorder="1" applyAlignment="1">
      <alignment horizontal="center" vertical="center" wrapText="1"/>
    </xf>
    <xf numFmtId="4" fontId="5" fillId="0" borderId="2" xfId="6" quotePrefix="1" applyNumberFormat="1" applyFont="1" applyBorder="1" applyAlignment="1">
      <alignment vertical="center" wrapText="1"/>
    </xf>
    <xf numFmtId="0" fontId="5" fillId="3" borderId="2" xfId="0" applyFont="1" applyFill="1" applyBorder="1" applyAlignment="1">
      <alignment horizontal="left" vertical="top" wrapText="1"/>
    </xf>
    <xf numFmtId="0" fontId="5" fillId="0" borderId="2" xfId="2" quotePrefix="1" applyFont="1" applyBorder="1" applyAlignment="1">
      <alignment horizontal="center" vertical="center" wrapText="1"/>
    </xf>
    <xf numFmtId="0" fontId="5" fillId="3" borderId="6" xfId="2" applyFont="1" applyFill="1" applyBorder="1" applyAlignment="1">
      <alignment horizontal="left" vertical="top" wrapText="1"/>
    </xf>
    <xf numFmtId="0" fontId="5" fillId="0" borderId="2" xfId="7" quotePrefix="1" applyFont="1" applyBorder="1" applyAlignment="1">
      <alignment horizontal="center" vertical="center" wrapText="1"/>
    </xf>
    <xf numFmtId="2" fontId="5" fillId="0" borderId="2" xfId="2" quotePrefix="1" applyNumberFormat="1" applyFont="1" applyBorder="1" applyAlignment="1">
      <alignment horizontal="center" vertical="center" wrapText="1"/>
    </xf>
    <xf numFmtId="2" fontId="5" fillId="0" borderId="2" xfId="2" quotePrefix="1" applyNumberFormat="1" applyFont="1" applyBorder="1" applyAlignment="1">
      <alignment vertical="center" wrapText="1"/>
    </xf>
    <xf numFmtId="0" fontId="9" fillId="3" borderId="2" xfId="4" applyFont="1" applyFill="1" applyBorder="1" applyAlignment="1">
      <alignment horizontal="left" vertical="top" wrapText="1"/>
    </xf>
    <xf numFmtId="0" fontId="5" fillId="0" borderId="2" xfId="8" quotePrefix="1" applyFont="1" applyBorder="1" applyAlignment="1">
      <alignment horizontal="center" vertical="center" wrapText="1"/>
    </xf>
    <xf numFmtId="4" fontId="5" fillId="0" borderId="2" xfId="8" quotePrefix="1" applyNumberFormat="1" applyFont="1" applyBorder="1" applyAlignment="1">
      <alignment horizontal="center" vertical="center" wrapText="1"/>
    </xf>
    <xf numFmtId="4" fontId="5" fillId="0" borderId="2" xfId="8" quotePrefix="1" applyNumberFormat="1" applyFont="1" applyBorder="1" applyAlignment="1">
      <alignment vertical="center" wrapText="1"/>
    </xf>
    <xf numFmtId="0" fontId="9" fillId="3" borderId="2" xfId="2" quotePrefix="1" applyFont="1" applyFill="1" applyBorder="1" applyAlignment="1">
      <alignment horizontal="center" vertical="center" wrapText="1"/>
    </xf>
    <xf numFmtId="49" fontId="5" fillId="3" borderId="2" xfId="2" quotePrefix="1" applyNumberFormat="1" applyFont="1" applyFill="1" applyBorder="1" applyAlignment="1">
      <alignment horizontal="center" vertical="center" wrapText="1"/>
    </xf>
    <xf numFmtId="0" fontId="5" fillId="3" borderId="2" xfId="5" quotePrefix="1" applyFont="1" applyFill="1" applyBorder="1" applyAlignment="1">
      <alignment horizontal="center" vertical="center" wrapText="1"/>
    </xf>
    <xf numFmtId="0" fontId="5" fillId="3" borderId="2" xfId="1" quotePrefix="1" applyFont="1" applyFill="1" applyBorder="1" applyAlignment="1">
      <alignment horizontal="center" vertical="center" wrapText="1"/>
    </xf>
    <xf numFmtId="49" fontId="5" fillId="3" borderId="2" xfId="1" quotePrefix="1" applyNumberFormat="1" applyFont="1" applyFill="1" applyBorder="1" applyAlignment="1">
      <alignment horizontal="center" vertical="center" wrapText="1"/>
    </xf>
    <xf numFmtId="0" fontId="5" fillId="3" borderId="2" xfId="7" quotePrefix="1" applyFont="1" applyFill="1" applyBorder="1" applyAlignment="1">
      <alignment horizontal="center" vertical="center" wrapText="1"/>
    </xf>
    <xf numFmtId="0" fontId="5" fillId="0" borderId="2" xfId="9" quotePrefix="1" applyFont="1" applyBorder="1" applyAlignment="1">
      <alignment horizontal="center" vertical="center" wrapText="1"/>
    </xf>
    <xf numFmtId="4" fontId="5" fillId="0" borderId="2" xfId="9" quotePrefix="1" applyNumberFormat="1" applyFont="1" applyBorder="1" applyAlignment="1">
      <alignment horizontal="center" vertical="center" wrapText="1"/>
    </xf>
    <xf numFmtId="4" fontId="5" fillId="0" borderId="2" xfId="9" quotePrefix="1" applyNumberFormat="1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23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4" fontId="8" fillId="0" borderId="2" xfId="0" quotePrefix="1" applyNumberFormat="1" applyFont="1" applyBorder="1" applyAlignment="1">
      <alignment vertical="center" wrapText="1"/>
    </xf>
    <xf numFmtId="4" fontId="8" fillId="2" borderId="2" xfId="0" applyNumberFormat="1" applyFont="1" applyFill="1" applyBorder="1" applyAlignment="1">
      <alignment vertical="center" wrapText="1"/>
    </xf>
    <xf numFmtId="4" fontId="8" fillId="0" borderId="2" xfId="0" applyNumberFormat="1" applyFont="1" applyBorder="1" applyAlignment="1">
      <alignment vertical="center" wrapText="1"/>
    </xf>
    <xf numFmtId="0" fontId="5" fillId="0" borderId="2" xfId="0" quotePrefix="1" applyFont="1" applyBorder="1" applyAlignment="1">
      <alignment horizontal="center" vertical="center" wrapText="1"/>
    </xf>
    <xf numFmtId="4" fontId="5" fillId="0" borderId="2" xfId="0" quotePrefix="1" applyNumberFormat="1" applyFont="1" applyBorder="1" applyAlignment="1">
      <alignment horizontal="center" vertical="center" wrapText="1"/>
    </xf>
    <xf numFmtId="4" fontId="5" fillId="0" borderId="2" xfId="0" quotePrefix="1" applyNumberFormat="1" applyFont="1" applyBorder="1" applyAlignment="1">
      <alignment vertical="center" wrapText="1"/>
    </xf>
    <xf numFmtId="4" fontId="5" fillId="2" borderId="2" xfId="0" applyNumberFormat="1" applyFont="1" applyFill="1" applyBorder="1" applyAlignment="1">
      <alignment vertical="center" wrapText="1"/>
    </xf>
    <xf numFmtId="4" fontId="5" fillId="0" borderId="2" xfId="0" applyNumberFormat="1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quotePrefix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4" fontId="8" fillId="2" borderId="2" xfId="0" quotePrefix="1" applyNumberFormat="1" applyFont="1" applyFill="1" applyBorder="1" applyAlignment="1">
      <alignment vertical="center" wrapText="1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vertical="center"/>
    </xf>
    <xf numFmtId="4" fontId="8" fillId="2" borderId="2" xfId="0" applyNumberFormat="1" applyFont="1" applyFill="1" applyBorder="1" applyAlignment="1">
      <alignment vertical="center"/>
    </xf>
    <xf numFmtId="4" fontId="8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4" fontId="5" fillId="2" borderId="2" xfId="0" applyNumberFormat="1" applyFont="1" applyFill="1" applyBorder="1" applyAlignment="1">
      <alignment vertical="center"/>
    </xf>
    <xf numFmtId="4" fontId="5" fillId="0" borderId="2" xfId="0" applyNumberFormat="1" applyFont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14" fillId="0" borderId="0" xfId="2" applyFont="1"/>
    <xf numFmtId="0" fontId="25" fillId="0" borderId="0" xfId="2" applyFont="1"/>
    <xf numFmtId="0" fontId="9" fillId="0" borderId="0" xfId="2" applyFont="1" applyAlignment="1">
      <alignment horizontal="left"/>
    </xf>
    <xf numFmtId="0" fontId="9" fillId="3" borderId="2" xfId="2" applyFont="1" applyFill="1" applyBorder="1" applyAlignment="1">
      <alignment horizontal="left" vertical="top" wrapText="1"/>
    </xf>
    <xf numFmtId="0" fontId="18" fillId="3" borderId="2" xfId="1" applyFont="1" applyFill="1" applyBorder="1" applyAlignment="1">
      <alignment horizontal="left" vertical="top" wrapText="1"/>
    </xf>
    <xf numFmtId="0" fontId="5" fillId="3" borderId="2" xfId="1" applyFont="1" applyFill="1" applyBorder="1" applyAlignment="1">
      <alignment horizontal="left" vertical="top" wrapText="1"/>
    </xf>
    <xf numFmtId="4" fontId="5" fillId="3" borderId="2" xfId="4" applyNumberFormat="1" applyFont="1" applyFill="1" applyBorder="1" applyAlignment="1">
      <alignment horizontal="right" vertical="top"/>
    </xf>
    <xf numFmtId="4" fontId="5" fillId="3" borderId="2" xfId="2" applyNumberFormat="1" applyFont="1" applyFill="1" applyBorder="1" applyAlignment="1">
      <alignment horizontal="right" vertical="top" wrapText="1"/>
    </xf>
    <xf numFmtId="0" fontId="5" fillId="3" borderId="2" xfId="4" applyFont="1" applyFill="1" applyBorder="1" applyAlignment="1">
      <alignment horizontal="left" vertical="top" wrapText="1"/>
    </xf>
    <xf numFmtId="0" fontId="5" fillId="0" borderId="2" xfId="1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4" fontId="5" fillId="3" borderId="2" xfId="5" applyNumberFormat="1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4" fontId="9" fillId="3" borderId="2" xfId="2" applyNumberFormat="1" applyFont="1" applyFill="1" applyBorder="1" applyAlignment="1">
      <alignment horizontal="right" vertical="top"/>
    </xf>
    <xf numFmtId="0" fontId="9" fillId="3" borderId="2" xfId="0" applyFont="1" applyFill="1" applyBorder="1" applyAlignment="1">
      <alignment horizontal="left" vertical="center" wrapText="1"/>
    </xf>
    <xf numFmtId="0" fontId="8" fillId="0" borderId="2" xfId="1" applyFont="1" applyBorder="1" applyAlignment="1">
      <alignment horizontal="center"/>
    </xf>
    <xf numFmtId="0" fontId="9" fillId="0" borderId="2" xfId="0" applyFont="1" applyBorder="1" applyAlignment="1">
      <alignment horizontal="left" wrapText="1"/>
    </xf>
    <xf numFmtId="3" fontId="8" fillId="0" borderId="2" xfId="1" applyNumberFormat="1" applyFont="1" applyBorder="1" applyAlignment="1">
      <alignment horizontal="right"/>
    </xf>
    <xf numFmtId="49" fontId="8" fillId="0" borderId="2" xfId="1" applyNumberFormat="1" applyFont="1" applyBorder="1" applyAlignment="1">
      <alignment horizontal="center"/>
    </xf>
    <xf numFmtId="0" fontId="8" fillId="0" borderId="2" xfId="1" applyFont="1" applyBorder="1" applyAlignment="1">
      <alignment horizontal="left" wrapText="1"/>
    </xf>
    <xf numFmtId="0" fontId="5" fillId="0" borderId="0" xfId="1" applyFont="1" applyAlignment="1">
      <alignment horizontal="right"/>
    </xf>
    <xf numFmtId="0" fontId="18" fillId="3" borderId="2" xfId="0" applyFont="1" applyFill="1" applyBorder="1" applyAlignment="1">
      <alignment vertical="top" wrapText="1"/>
    </xf>
    <xf numFmtId="0" fontId="9" fillId="0" borderId="2" xfId="2" applyFont="1" applyBorder="1" applyAlignment="1">
      <alignment horizontal="left" vertical="top" wrapText="1"/>
    </xf>
    <xf numFmtId="0" fontId="5" fillId="0" borderId="2" xfId="2" applyFont="1" applyBorder="1" applyAlignment="1">
      <alignment horizontal="left" vertical="top" wrapText="1"/>
    </xf>
    <xf numFmtId="0" fontId="9" fillId="3" borderId="6" xfId="2" applyFont="1" applyFill="1" applyBorder="1" applyAlignment="1">
      <alignment horizontal="left" vertical="top" wrapText="1"/>
    </xf>
    <xf numFmtId="0" fontId="5" fillId="3" borderId="2" xfId="2" quotePrefix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3" fontId="14" fillId="0" borderId="2" xfId="1" applyNumberFormat="1" applyFont="1" applyBorder="1"/>
    <xf numFmtId="0" fontId="5" fillId="3" borderId="0" xfId="1" applyFont="1" applyFill="1"/>
    <xf numFmtId="0" fontId="5" fillId="3" borderId="0" xfId="1" applyFont="1" applyFill="1" applyAlignment="1">
      <alignment horizontal="left"/>
    </xf>
    <xf numFmtId="4" fontId="5" fillId="3" borderId="2" xfId="2" applyNumberFormat="1" applyFont="1" applyFill="1" applyBorder="1" applyAlignment="1">
      <alignment horizontal="right" vertical="top"/>
    </xf>
    <xf numFmtId="0" fontId="9" fillId="0" borderId="2" xfId="4" applyFont="1" applyBorder="1" applyAlignment="1">
      <alignment horizontal="left" vertical="top" wrapText="1"/>
    </xf>
    <xf numFmtId="4" fontId="10" fillId="0" borderId="0" xfId="2" applyNumberFormat="1" applyAlignment="1">
      <alignment horizontal="center" vertical="top"/>
    </xf>
    <xf numFmtId="0" fontId="24" fillId="0" borderId="0" xfId="11"/>
    <xf numFmtId="0" fontId="28" fillId="0" borderId="0" xfId="12" applyFont="1" applyAlignment="1">
      <alignment horizontal="center" vertical="center"/>
    </xf>
    <xf numFmtId="0" fontId="29" fillId="0" borderId="0" xfId="12" applyFont="1" applyAlignment="1">
      <alignment horizontal="center" vertical="center" wrapText="1"/>
    </xf>
    <xf numFmtId="0" fontId="28" fillId="0" borderId="0" xfId="12" applyFont="1" applyAlignment="1">
      <alignment horizontal="center" vertical="center" wrapText="1"/>
    </xf>
    <xf numFmtId="49" fontId="28" fillId="0" borderId="0" xfId="12" applyNumberFormat="1" applyFont="1" applyAlignment="1">
      <alignment horizontal="center" vertical="center" wrapText="1"/>
    </xf>
    <xf numFmtId="4" fontId="28" fillId="0" borderId="0" xfId="12" applyNumberFormat="1" applyFont="1" applyAlignment="1">
      <alignment horizontal="right" vertical="center"/>
    </xf>
    <xf numFmtId="0" fontId="24" fillId="0" borderId="2" xfId="11" applyBorder="1"/>
    <xf numFmtId="0" fontId="30" fillId="0" borderId="2" xfId="11" applyFont="1" applyBorder="1"/>
    <xf numFmtId="0" fontId="30" fillId="0" borderId="0" xfId="11" applyFont="1"/>
    <xf numFmtId="0" fontId="28" fillId="0" borderId="0" xfId="11" applyFont="1" applyAlignment="1">
      <alignment horizontal="center" vertical="center"/>
    </xf>
    <xf numFmtId="0" fontId="29" fillId="0" borderId="0" xfId="11" applyFont="1" applyAlignment="1">
      <alignment horizontal="center" vertical="center" wrapText="1"/>
    </xf>
    <xf numFmtId="0" fontId="28" fillId="0" borderId="0" xfId="11" applyFont="1" applyAlignment="1">
      <alignment horizontal="center" vertical="center" wrapText="1"/>
    </xf>
    <xf numFmtId="4" fontId="28" fillId="0" borderId="0" xfId="11" applyNumberFormat="1" applyFont="1" applyAlignment="1">
      <alignment horizontal="right" vertical="center"/>
    </xf>
    <xf numFmtId="0" fontId="14" fillId="0" borderId="0" xfId="12" applyFont="1" applyAlignment="1">
      <alignment horizontal="center" vertical="center" wrapText="1"/>
    </xf>
    <xf numFmtId="0" fontId="9" fillId="0" borderId="0" xfId="12" applyFont="1" applyAlignment="1">
      <alignment horizontal="center" vertical="center" wrapText="1"/>
    </xf>
    <xf numFmtId="49" fontId="9" fillId="0" borderId="0" xfId="12" applyNumberFormat="1" applyFont="1" applyAlignment="1">
      <alignment horizontal="center" vertical="center" wrapText="1"/>
    </xf>
    <xf numFmtId="4" fontId="14" fillId="0" borderId="0" xfId="12" applyNumberFormat="1" applyFont="1" applyAlignment="1">
      <alignment horizontal="right" vertical="center" wrapText="1"/>
    </xf>
    <xf numFmtId="4" fontId="9" fillId="0" borderId="0" xfId="12" applyNumberFormat="1" applyFont="1" applyAlignment="1">
      <alignment horizontal="right" vertical="center" wrapText="1"/>
    </xf>
    <xf numFmtId="0" fontId="9" fillId="0" borderId="2" xfId="12" applyFont="1" applyBorder="1" applyAlignment="1">
      <alignment horizontal="center" vertical="center" wrapText="1"/>
    </xf>
    <xf numFmtId="4" fontId="9" fillId="0" borderId="2" xfId="12" applyNumberFormat="1" applyFont="1" applyBorder="1" applyAlignment="1">
      <alignment horizontal="center" vertical="center" wrapText="1"/>
    </xf>
    <xf numFmtId="49" fontId="9" fillId="0" borderId="2" xfId="12" applyNumberFormat="1" applyFont="1" applyBorder="1" applyAlignment="1">
      <alignment horizontal="center" vertical="center"/>
    </xf>
    <xf numFmtId="49" fontId="9" fillId="0" borderId="2" xfId="12" applyNumberFormat="1" applyFont="1" applyBorder="1" applyAlignment="1">
      <alignment horizontal="center" vertical="center" wrapText="1"/>
    </xf>
    <xf numFmtId="0" fontId="9" fillId="0" borderId="2" xfId="11" applyFont="1" applyBorder="1" applyAlignment="1">
      <alignment horizontal="center" vertical="center"/>
    </xf>
    <xf numFmtId="0" fontId="9" fillId="0" borderId="2" xfId="11" applyFont="1" applyBorder="1" applyAlignment="1">
      <alignment horizontal="center" vertical="center" wrapText="1"/>
    </xf>
    <xf numFmtId="4" fontId="9" fillId="0" borderId="2" xfId="11" applyNumberFormat="1" applyFont="1" applyBorder="1" applyAlignment="1">
      <alignment horizontal="center" vertical="center"/>
    </xf>
    <xf numFmtId="4" fontId="9" fillId="0" borderId="2" xfId="11" applyNumberFormat="1" applyFont="1" applyBorder="1" applyAlignment="1">
      <alignment horizontal="right" vertical="center"/>
    </xf>
    <xf numFmtId="0" fontId="9" fillId="0" borderId="0" xfId="11" applyFont="1" applyAlignment="1">
      <alignment horizontal="center" vertical="center"/>
    </xf>
    <xf numFmtId="0" fontId="9" fillId="0" borderId="0" xfId="11" applyFont="1" applyAlignment="1">
      <alignment horizontal="center" vertical="center" wrapText="1"/>
    </xf>
    <xf numFmtId="4" fontId="9" fillId="0" borderId="0" xfId="11" applyNumberFormat="1" applyFont="1" applyAlignment="1">
      <alignment horizontal="right" vertical="center"/>
    </xf>
    <xf numFmtId="0" fontId="14" fillId="0" borderId="2" xfId="11" applyFont="1" applyBorder="1" applyAlignment="1">
      <alignment horizontal="center" vertical="center"/>
    </xf>
    <xf numFmtId="0" fontId="14" fillId="0" borderId="2" xfId="11" applyFont="1" applyBorder="1" applyAlignment="1">
      <alignment horizontal="center" vertical="center" wrapText="1"/>
    </xf>
    <xf numFmtId="4" fontId="14" fillId="0" borderId="2" xfId="11" applyNumberFormat="1" applyFont="1" applyBorder="1" applyAlignment="1">
      <alignment horizontal="right" vertical="center"/>
    </xf>
    <xf numFmtId="4" fontId="28" fillId="0" borderId="0" xfId="12" applyNumberFormat="1" applyFont="1" applyAlignment="1">
      <alignment vertical="center" wrapText="1"/>
    </xf>
    <xf numFmtId="49" fontId="5" fillId="0" borderId="2" xfId="1" applyNumberFormat="1" applyFont="1" applyBorder="1" applyAlignment="1">
      <alignment horizontal="center"/>
    </xf>
    <xf numFmtId="3" fontId="5" fillId="0" borderId="2" xfId="1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3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5" fillId="0" borderId="5" xfId="0" applyFont="1" applyBorder="1"/>
    <xf numFmtId="0" fontId="5" fillId="0" borderId="4" xfId="0" applyFont="1" applyBorder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3" fillId="0" borderId="2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/>
    </xf>
    <xf numFmtId="0" fontId="2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/>
    </xf>
    <xf numFmtId="0" fontId="7" fillId="0" borderId="0" xfId="1" applyFont="1" applyAlignment="1">
      <alignment horizontal="center" vertical="top"/>
    </xf>
    <xf numFmtId="0" fontId="8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14" fillId="0" borderId="0" xfId="2" applyFont="1" applyAlignment="1">
      <alignment horizontal="left"/>
    </xf>
    <xf numFmtId="0" fontId="14" fillId="0" borderId="0" xfId="12" applyFont="1" applyAlignment="1">
      <alignment horizontal="center" vertical="center" wrapText="1"/>
    </xf>
    <xf numFmtId="0" fontId="14" fillId="0" borderId="1" xfId="12" quotePrefix="1" applyFont="1" applyBorder="1" applyAlignment="1">
      <alignment horizontal="center" vertical="center" wrapText="1"/>
    </xf>
    <xf numFmtId="0" fontId="14" fillId="0" borderId="1" xfId="12" applyFont="1" applyBorder="1" applyAlignment="1">
      <alignment horizontal="center" vertical="center" wrapText="1"/>
    </xf>
    <xf numFmtId="0" fontId="9" fillId="0" borderId="8" xfId="12" applyFont="1" applyBorder="1" applyAlignment="1">
      <alignment horizontal="center" vertical="center"/>
    </xf>
    <xf numFmtId="0" fontId="9" fillId="0" borderId="2" xfId="12" applyFont="1" applyBorder="1" applyAlignment="1">
      <alignment horizontal="center" vertical="center" wrapText="1"/>
    </xf>
    <xf numFmtId="49" fontId="9" fillId="0" borderId="2" xfId="12" applyNumberFormat="1" applyFont="1" applyBorder="1" applyAlignment="1">
      <alignment horizontal="center" vertical="center" wrapText="1"/>
    </xf>
    <xf numFmtId="0" fontId="9" fillId="0" borderId="0" xfId="2" applyFont="1" applyAlignment="1">
      <alignment horizontal="left" vertical="top"/>
    </xf>
    <xf numFmtId="0" fontId="5" fillId="0" borderId="0" xfId="1" applyFont="1" applyAlignment="1">
      <alignment horizontal="left" vertical="center" wrapText="1"/>
    </xf>
    <xf numFmtId="4" fontId="9" fillId="0" borderId="2" xfId="12" applyNumberFormat="1" applyFont="1" applyBorder="1" applyAlignment="1">
      <alignment horizontal="center" vertical="center" wrapText="1"/>
    </xf>
    <xf numFmtId="0" fontId="14" fillId="0" borderId="0" xfId="2" applyFont="1" applyAlignment="1">
      <alignment horizontal="left" vertical="center"/>
    </xf>
    <xf numFmtId="0" fontId="9" fillId="0" borderId="2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/>
    </xf>
    <xf numFmtId="0" fontId="11" fillId="0" borderId="0" xfId="1" applyFont="1" applyAlignment="1">
      <alignment horizontal="center" vertical="top"/>
    </xf>
    <xf numFmtId="0" fontId="12" fillId="0" borderId="0" xfId="1" applyFont="1" applyAlignment="1">
      <alignment horizontal="center" vertical="top"/>
    </xf>
    <xf numFmtId="49" fontId="13" fillId="0" borderId="0" xfId="1" applyNumberFormat="1" applyFont="1" applyAlignment="1">
      <alignment horizontal="left"/>
    </xf>
    <xf numFmtId="0" fontId="10" fillId="0" borderId="0" xfId="1" applyFont="1" applyAlignment="1">
      <alignment horizontal="left" vertical="top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</cellXfs>
  <cellStyles count="13">
    <cellStyle name="Звичайний_Додаток _ 3 зм_ни 4575" xfId="4" xr:uid="{DC65DCEB-31F2-4251-B023-1427AE284EA3}"/>
    <cellStyle name="Обычный" xfId="0" builtinId="0"/>
    <cellStyle name="Обычный 10" xfId="5" xr:uid="{DDE4D280-E86D-45A5-902D-A639D97812F6}"/>
    <cellStyle name="Обычный 14" xfId="8" xr:uid="{512713A0-57CB-4849-B6A7-7F9AB260D1DE}"/>
    <cellStyle name="Обычный 16" xfId="6" xr:uid="{E75F4959-CED1-4214-B2B8-0CBAFA642DFB}"/>
    <cellStyle name="Обычный 17" xfId="7" xr:uid="{94C7CC08-3E5B-4715-AF21-5D47D0909723}"/>
    <cellStyle name="Обычный 2" xfId="1" xr:uid="{C6D0A071-F217-49CE-BDF3-AEF9CB0C6F01}"/>
    <cellStyle name="Обычный 2 2" xfId="11" xr:uid="{89BCF331-8C78-4028-A9E9-4048EA4A3344}"/>
    <cellStyle name="Обычный 21" xfId="9" xr:uid="{775AA5E9-D160-473D-8D16-4B2BAD4B2B67}"/>
    <cellStyle name="Обычный 3" xfId="2" xr:uid="{6C6A8701-FE5D-447A-B30A-E19161B86129}"/>
    <cellStyle name="Обычный 4" xfId="3" xr:uid="{2C079080-D86C-4F6C-9354-66F0E18CE431}"/>
    <cellStyle name="Обычный 9" xfId="10" xr:uid="{3224EBA1-ABAE-46A2-BEA2-D9BE8F1C0112}"/>
    <cellStyle name="Обычный_додаток 6 2026" xfId="12" xr:uid="{535990D7-72C9-4F9B-A7D1-0014026423BD}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61</xdr:row>
      <xdr:rowOff>95250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890643-025B-4709-ACAD-9B2A6A31E980}"/>
            </a:ext>
          </a:extLst>
        </xdr:cNvPr>
        <xdr:cNvSpPr txBox="1"/>
      </xdr:nvSpPr>
      <xdr:spPr>
        <a:xfrm>
          <a:off x="16944975" y="1454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5EE2B67-8DEE-49C1-A11A-602CEE65A5A5}"/>
            </a:ext>
          </a:extLst>
        </xdr:cNvPr>
        <xdr:cNvSpPr txBox="1"/>
      </xdr:nvSpPr>
      <xdr:spPr>
        <a:xfrm>
          <a:off x="5029200" y="22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53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E91A074-C4A5-4C85-BB19-2394581AC499}"/>
            </a:ext>
          </a:extLst>
        </xdr:cNvPr>
        <xdr:cNvSpPr txBox="1"/>
      </xdr:nvSpPr>
      <xdr:spPr>
        <a:xfrm>
          <a:off x="5029200" y="171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54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E6FEA21-549A-45AE-B66D-0443A1944D87}"/>
            </a:ext>
          </a:extLst>
        </xdr:cNvPr>
        <xdr:cNvSpPr txBox="1"/>
      </xdr:nvSpPr>
      <xdr:spPr>
        <a:xfrm>
          <a:off x="1070610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54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67E840E-CCAD-4E4D-BB2E-B70E61C8142E}"/>
            </a:ext>
          </a:extLst>
        </xdr:cNvPr>
        <xdr:cNvSpPr txBox="1"/>
      </xdr:nvSpPr>
      <xdr:spPr>
        <a:xfrm>
          <a:off x="5029200" y="1410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86C26-DA63-4F0F-9A97-620923DC71D6}">
  <sheetPr>
    <pageSetUpPr fitToPage="1"/>
  </sheetPr>
  <dimension ref="A1:F99"/>
  <sheetViews>
    <sheetView topLeftCell="A73" workbookViewId="0">
      <selection activeCell="B80" sqref="B80"/>
    </sheetView>
  </sheetViews>
  <sheetFormatPr defaultRowHeight="15" x14ac:dyDescent="0.25"/>
  <cols>
    <col min="1" max="1" width="11.28515625" customWidth="1"/>
    <col min="2" max="2" width="46.28515625" customWidth="1"/>
    <col min="3" max="3" width="15.7109375" customWidth="1"/>
    <col min="4" max="4" width="16.140625" customWidth="1"/>
    <col min="5" max="5" width="14.140625" customWidth="1"/>
    <col min="6" max="6" width="14.7109375" customWidth="1"/>
  </cols>
  <sheetData>
    <row r="1" spans="1:6" ht="15.75" x14ac:dyDescent="0.25">
      <c r="A1" s="94"/>
      <c r="B1" s="94"/>
      <c r="C1" s="94"/>
      <c r="D1" s="94"/>
      <c r="E1" s="1" t="s">
        <v>0</v>
      </c>
      <c r="F1" s="1"/>
    </row>
    <row r="2" spans="1:6" ht="15.75" x14ac:dyDescent="0.25">
      <c r="A2" s="94"/>
      <c r="B2" s="94"/>
      <c r="C2" s="94"/>
      <c r="D2" s="94"/>
      <c r="E2" s="193" t="s">
        <v>261</v>
      </c>
      <c r="F2" s="193"/>
    </row>
    <row r="3" spans="1:6" ht="15.75" x14ac:dyDescent="0.25">
      <c r="A3" s="94"/>
      <c r="B3" s="94"/>
      <c r="C3" s="94"/>
      <c r="D3" s="94"/>
      <c r="E3" s="194" t="s">
        <v>446</v>
      </c>
      <c r="F3" s="194"/>
    </row>
    <row r="4" spans="1:6" x14ac:dyDescent="0.25">
      <c r="A4" s="94"/>
      <c r="B4" s="94"/>
      <c r="C4" s="94"/>
      <c r="D4" s="94"/>
      <c r="E4" s="94"/>
      <c r="F4" s="94"/>
    </row>
    <row r="5" spans="1:6" ht="35.25" customHeight="1" x14ac:dyDescent="0.25">
      <c r="A5" s="195" t="s">
        <v>227</v>
      </c>
      <c r="B5" s="196"/>
      <c r="C5" s="196"/>
      <c r="D5" s="196"/>
      <c r="E5" s="196"/>
      <c r="F5" s="196"/>
    </row>
    <row r="6" spans="1:6" ht="25.5" customHeight="1" x14ac:dyDescent="0.25">
      <c r="A6" s="92" t="s">
        <v>74</v>
      </c>
      <c r="B6" s="91"/>
      <c r="C6" s="91"/>
      <c r="D6" s="91"/>
      <c r="E6" s="91"/>
      <c r="F6" s="91"/>
    </row>
    <row r="7" spans="1:6" x14ac:dyDescent="0.25">
      <c r="A7" s="93" t="s">
        <v>75</v>
      </c>
      <c r="B7" s="94"/>
      <c r="C7" s="94"/>
      <c r="D7" s="94"/>
      <c r="E7" s="94"/>
      <c r="F7" s="95" t="s">
        <v>1</v>
      </c>
    </row>
    <row r="8" spans="1:6" x14ac:dyDescent="0.25">
      <c r="A8" s="197" t="s">
        <v>2</v>
      </c>
      <c r="B8" s="197" t="s">
        <v>3</v>
      </c>
      <c r="C8" s="198" t="s">
        <v>4</v>
      </c>
      <c r="D8" s="197" t="s">
        <v>5</v>
      </c>
      <c r="E8" s="197" t="s">
        <v>6</v>
      </c>
      <c r="F8" s="197"/>
    </row>
    <row r="9" spans="1:6" x14ac:dyDescent="0.25">
      <c r="A9" s="197"/>
      <c r="B9" s="197"/>
      <c r="C9" s="197"/>
      <c r="D9" s="197"/>
      <c r="E9" s="197" t="s">
        <v>7</v>
      </c>
      <c r="F9" s="199" t="s">
        <v>8</v>
      </c>
    </row>
    <row r="10" spans="1:6" x14ac:dyDescent="0.25">
      <c r="A10" s="197"/>
      <c r="B10" s="197"/>
      <c r="C10" s="197"/>
      <c r="D10" s="197"/>
      <c r="E10" s="197"/>
      <c r="F10" s="197"/>
    </row>
    <row r="11" spans="1:6" x14ac:dyDescent="0.25">
      <c r="A11" s="96">
        <v>1</v>
      </c>
      <c r="B11" s="96">
        <v>2</v>
      </c>
      <c r="C11" s="97">
        <v>3</v>
      </c>
      <c r="D11" s="96">
        <v>4</v>
      </c>
      <c r="E11" s="96">
        <v>5</v>
      </c>
      <c r="F11" s="96">
        <v>6</v>
      </c>
    </row>
    <row r="12" spans="1:6" x14ac:dyDescent="0.25">
      <c r="A12" s="114">
        <v>10000000</v>
      </c>
      <c r="B12" s="90" t="s">
        <v>9</v>
      </c>
      <c r="C12" s="115">
        <f t="shared" ref="C12:C75" si="0">D12+E12</f>
        <v>209529595</v>
      </c>
      <c r="D12" s="116">
        <v>209493795</v>
      </c>
      <c r="E12" s="116">
        <v>35800</v>
      </c>
      <c r="F12" s="116">
        <v>0</v>
      </c>
    </row>
    <row r="13" spans="1:6" ht="28.5" x14ac:dyDescent="0.25">
      <c r="A13" s="114">
        <v>11000000</v>
      </c>
      <c r="B13" s="90" t="s">
        <v>10</v>
      </c>
      <c r="C13" s="115">
        <f t="shared" si="0"/>
        <v>100690715</v>
      </c>
      <c r="D13" s="116">
        <v>100690715</v>
      </c>
      <c r="E13" s="116">
        <v>0</v>
      </c>
      <c r="F13" s="116">
        <v>0</v>
      </c>
    </row>
    <row r="14" spans="1:6" x14ac:dyDescent="0.25">
      <c r="A14" s="114">
        <v>11010000</v>
      </c>
      <c r="B14" s="90" t="s">
        <v>11</v>
      </c>
      <c r="C14" s="115">
        <f t="shared" si="0"/>
        <v>100452715</v>
      </c>
      <c r="D14" s="116">
        <v>100452715</v>
      </c>
      <c r="E14" s="116">
        <v>0</v>
      </c>
      <c r="F14" s="116">
        <v>0</v>
      </c>
    </row>
    <row r="15" spans="1:6" ht="54.75" customHeight="1" x14ac:dyDescent="0.25">
      <c r="A15" s="117">
        <v>11010100</v>
      </c>
      <c r="B15" s="118" t="s">
        <v>12</v>
      </c>
      <c r="C15" s="119">
        <f t="shared" si="0"/>
        <v>88513715</v>
      </c>
      <c r="D15" s="120">
        <v>88513715</v>
      </c>
      <c r="E15" s="120">
        <v>0</v>
      </c>
      <c r="F15" s="120">
        <v>0</v>
      </c>
    </row>
    <row r="16" spans="1:6" ht="55.5" customHeight="1" x14ac:dyDescent="0.25">
      <c r="A16" s="117">
        <v>11010400</v>
      </c>
      <c r="B16" s="118" t="s">
        <v>13</v>
      </c>
      <c r="C16" s="119">
        <f t="shared" si="0"/>
        <v>8406000</v>
      </c>
      <c r="D16" s="120">
        <v>8406000</v>
      </c>
      <c r="E16" s="120">
        <v>0</v>
      </c>
      <c r="F16" s="120">
        <v>0</v>
      </c>
    </row>
    <row r="17" spans="1:6" ht="45" x14ac:dyDescent="0.25">
      <c r="A17" s="117">
        <v>11010500</v>
      </c>
      <c r="B17" s="118" t="s">
        <v>14</v>
      </c>
      <c r="C17" s="119">
        <f t="shared" si="0"/>
        <v>1812000</v>
      </c>
      <c r="D17" s="120">
        <v>1812000</v>
      </c>
      <c r="E17" s="120">
        <v>0</v>
      </c>
      <c r="F17" s="120">
        <v>0</v>
      </c>
    </row>
    <row r="18" spans="1:6" ht="45" x14ac:dyDescent="0.25">
      <c r="A18" s="117">
        <v>11011300</v>
      </c>
      <c r="B18" s="118" t="s">
        <v>15</v>
      </c>
      <c r="C18" s="119">
        <f t="shared" si="0"/>
        <v>1721000</v>
      </c>
      <c r="D18" s="120">
        <v>1721000</v>
      </c>
      <c r="E18" s="120">
        <v>0</v>
      </c>
      <c r="F18" s="120">
        <v>0</v>
      </c>
    </row>
    <row r="19" spans="1:6" x14ac:dyDescent="0.25">
      <c r="A19" s="114">
        <v>11020000</v>
      </c>
      <c r="B19" s="90" t="s">
        <v>16</v>
      </c>
      <c r="C19" s="115">
        <f t="shared" si="0"/>
        <v>238000</v>
      </c>
      <c r="D19" s="116">
        <v>238000</v>
      </c>
      <c r="E19" s="116">
        <v>0</v>
      </c>
      <c r="F19" s="116">
        <v>0</v>
      </c>
    </row>
    <row r="20" spans="1:6" ht="30" x14ac:dyDescent="0.25">
      <c r="A20" s="117">
        <v>11020200</v>
      </c>
      <c r="B20" s="118" t="s">
        <v>17</v>
      </c>
      <c r="C20" s="119">
        <f t="shared" si="0"/>
        <v>238000</v>
      </c>
      <c r="D20" s="120">
        <v>238000</v>
      </c>
      <c r="E20" s="120">
        <v>0</v>
      </c>
      <c r="F20" s="120">
        <v>0</v>
      </c>
    </row>
    <row r="21" spans="1:6" ht="28.5" x14ac:dyDescent="0.25">
      <c r="A21" s="114">
        <v>13000000</v>
      </c>
      <c r="B21" s="90" t="s">
        <v>18</v>
      </c>
      <c r="C21" s="115">
        <f t="shared" si="0"/>
        <v>1300</v>
      </c>
      <c r="D21" s="116">
        <v>1300</v>
      </c>
      <c r="E21" s="116">
        <v>0</v>
      </c>
      <c r="F21" s="116">
        <v>0</v>
      </c>
    </row>
    <row r="22" spans="1:6" ht="28.5" x14ac:dyDescent="0.25">
      <c r="A22" s="114">
        <v>13030000</v>
      </c>
      <c r="B22" s="90" t="s">
        <v>19</v>
      </c>
      <c r="C22" s="115">
        <f t="shared" si="0"/>
        <v>1300</v>
      </c>
      <c r="D22" s="116">
        <v>1300</v>
      </c>
      <c r="E22" s="116">
        <v>0</v>
      </c>
      <c r="F22" s="116">
        <v>0</v>
      </c>
    </row>
    <row r="23" spans="1:6" ht="75" x14ac:dyDescent="0.25">
      <c r="A23" s="117">
        <v>13030100</v>
      </c>
      <c r="B23" s="118" t="s">
        <v>228</v>
      </c>
      <c r="C23" s="119">
        <f t="shared" si="0"/>
        <v>1300</v>
      </c>
      <c r="D23" s="120">
        <v>1300</v>
      </c>
      <c r="E23" s="120">
        <v>0</v>
      </c>
      <c r="F23" s="120">
        <v>0</v>
      </c>
    </row>
    <row r="24" spans="1:6" x14ac:dyDescent="0.25">
      <c r="A24" s="114">
        <v>14000000</v>
      </c>
      <c r="B24" s="90" t="s">
        <v>20</v>
      </c>
      <c r="C24" s="115">
        <f t="shared" si="0"/>
        <v>37154880</v>
      </c>
      <c r="D24" s="116">
        <v>37154880</v>
      </c>
      <c r="E24" s="116">
        <v>0</v>
      </c>
      <c r="F24" s="116">
        <v>0</v>
      </c>
    </row>
    <row r="25" spans="1:6" ht="28.5" x14ac:dyDescent="0.25">
      <c r="A25" s="114">
        <v>14020000</v>
      </c>
      <c r="B25" s="90" t="s">
        <v>21</v>
      </c>
      <c r="C25" s="115">
        <f t="shared" si="0"/>
        <v>2986000</v>
      </c>
      <c r="D25" s="116">
        <v>2986000</v>
      </c>
      <c r="E25" s="116">
        <v>0</v>
      </c>
      <c r="F25" s="116">
        <v>0</v>
      </c>
    </row>
    <row r="26" spans="1:6" x14ac:dyDescent="0.25">
      <c r="A26" s="117">
        <v>14021900</v>
      </c>
      <c r="B26" s="118" t="s">
        <v>22</v>
      </c>
      <c r="C26" s="119">
        <f t="shared" si="0"/>
        <v>2986000</v>
      </c>
      <c r="D26" s="120">
        <v>2986000</v>
      </c>
      <c r="E26" s="120">
        <v>0</v>
      </c>
      <c r="F26" s="120">
        <v>0</v>
      </c>
    </row>
    <row r="27" spans="1:6" ht="42.75" x14ac:dyDescent="0.25">
      <c r="A27" s="114">
        <v>14030000</v>
      </c>
      <c r="B27" s="90" t="s">
        <v>23</v>
      </c>
      <c r="C27" s="115">
        <f t="shared" si="0"/>
        <v>25822880</v>
      </c>
      <c r="D27" s="116">
        <v>25822880</v>
      </c>
      <c r="E27" s="116">
        <v>0</v>
      </c>
      <c r="F27" s="116">
        <v>0</v>
      </c>
    </row>
    <row r="28" spans="1:6" x14ac:dyDescent="0.25">
      <c r="A28" s="117">
        <v>14031900</v>
      </c>
      <c r="B28" s="118" t="s">
        <v>22</v>
      </c>
      <c r="C28" s="119">
        <f t="shared" si="0"/>
        <v>25822880</v>
      </c>
      <c r="D28" s="120">
        <v>25822880</v>
      </c>
      <c r="E28" s="120">
        <v>0</v>
      </c>
      <c r="F28" s="120">
        <v>0</v>
      </c>
    </row>
    <row r="29" spans="1:6" ht="42.75" x14ac:dyDescent="0.25">
      <c r="A29" s="114">
        <v>14040000</v>
      </c>
      <c r="B29" s="90" t="s">
        <v>24</v>
      </c>
      <c r="C29" s="115">
        <f t="shared" si="0"/>
        <v>8346000</v>
      </c>
      <c r="D29" s="116">
        <v>8346000</v>
      </c>
      <c r="E29" s="116">
        <v>0</v>
      </c>
      <c r="F29" s="116">
        <v>0</v>
      </c>
    </row>
    <row r="30" spans="1:6" ht="117" customHeight="1" x14ac:dyDescent="0.25">
      <c r="A30" s="117">
        <v>14040100</v>
      </c>
      <c r="B30" s="118" t="s">
        <v>25</v>
      </c>
      <c r="C30" s="119">
        <f t="shared" si="0"/>
        <v>5606000</v>
      </c>
      <c r="D30" s="120">
        <v>5606000</v>
      </c>
      <c r="E30" s="120">
        <v>0</v>
      </c>
      <c r="F30" s="120">
        <v>0</v>
      </c>
    </row>
    <row r="31" spans="1:6" ht="81.75" customHeight="1" x14ac:dyDescent="0.25">
      <c r="A31" s="117">
        <v>14040200</v>
      </c>
      <c r="B31" s="118" t="s">
        <v>26</v>
      </c>
      <c r="C31" s="119">
        <f t="shared" si="0"/>
        <v>2740000</v>
      </c>
      <c r="D31" s="120">
        <v>2740000</v>
      </c>
      <c r="E31" s="120">
        <v>0</v>
      </c>
      <c r="F31" s="120">
        <v>0</v>
      </c>
    </row>
    <row r="32" spans="1:6" ht="42.75" x14ac:dyDescent="0.25">
      <c r="A32" s="114">
        <v>18000000</v>
      </c>
      <c r="B32" s="90" t="s">
        <v>27</v>
      </c>
      <c r="C32" s="115">
        <f t="shared" si="0"/>
        <v>71646900</v>
      </c>
      <c r="D32" s="116">
        <v>71646900</v>
      </c>
      <c r="E32" s="116">
        <v>0</v>
      </c>
      <c r="F32" s="116">
        <v>0</v>
      </c>
    </row>
    <row r="33" spans="1:6" x14ac:dyDescent="0.25">
      <c r="A33" s="114">
        <v>18010000</v>
      </c>
      <c r="B33" s="90" t="s">
        <v>28</v>
      </c>
      <c r="C33" s="115">
        <f t="shared" si="0"/>
        <v>21912146</v>
      </c>
      <c r="D33" s="116">
        <v>21912146</v>
      </c>
      <c r="E33" s="116">
        <v>0</v>
      </c>
      <c r="F33" s="116">
        <v>0</v>
      </c>
    </row>
    <row r="34" spans="1:6" ht="60" x14ac:dyDescent="0.25">
      <c r="A34" s="117">
        <v>18010100</v>
      </c>
      <c r="B34" s="118" t="s">
        <v>29</v>
      </c>
      <c r="C34" s="119">
        <f t="shared" si="0"/>
        <v>80000</v>
      </c>
      <c r="D34" s="120">
        <v>80000</v>
      </c>
      <c r="E34" s="120">
        <v>0</v>
      </c>
      <c r="F34" s="120">
        <v>0</v>
      </c>
    </row>
    <row r="35" spans="1:6" ht="53.25" customHeight="1" x14ac:dyDescent="0.25">
      <c r="A35" s="117">
        <v>18010200</v>
      </c>
      <c r="B35" s="118" t="s">
        <v>30</v>
      </c>
      <c r="C35" s="119">
        <f t="shared" si="0"/>
        <v>2805159</v>
      </c>
      <c r="D35" s="120">
        <v>2805159</v>
      </c>
      <c r="E35" s="120">
        <v>0</v>
      </c>
      <c r="F35" s="120">
        <v>0</v>
      </c>
    </row>
    <row r="36" spans="1:6" ht="55.5" customHeight="1" x14ac:dyDescent="0.25">
      <c r="A36" s="117">
        <v>18010300</v>
      </c>
      <c r="B36" s="118" t="s">
        <v>31</v>
      </c>
      <c r="C36" s="119">
        <f t="shared" si="0"/>
        <v>1000000</v>
      </c>
      <c r="D36" s="120">
        <v>1000000</v>
      </c>
      <c r="E36" s="120">
        <v>0</v>
      </c>
      <c r="F36" s="120">
        <v>0</v>
      </c>
    </row>
    <row r="37" spans="1:6" ht="60" x14ac:dyDescent="0.25">
      <c r="A37" s="117">
        <v>18010400</v>
      </c>
      <c r="B37" s="118" t="s">
        <v>32</v>
      </c>
      <c r="C37" s="119">
        <f t="shared" si="0"/>
        <v>3229000</v>
      </c>
      <c r="D37" s="120">
        <v>3229000</v>
      </c>
      <c r="E37" s="120">
        <v>0</v>
      </c>
      <c r="F37" s="120">
        <v>0</v>
      </c>
    </row>
    <row r="38" spans="1:6" x14ac:dyDescent="0.25">
      <c r="A38" s="117">
        <v>18010500</v>
      </c>
      <c r="B38" s="118" t="s">
        <v>33</v>
      </c>
      <c r="C38" s="119">
        <f t="shared" si="0"/>
        <v>2283200</v>
      </c>
      <c r="D38" s="120">
        <v>2283200</v>
      </c>
      <c r="E38" s="120">
        <v>0</v>
      </c>
      <c r="F38" s="120">
        <v>0</v>
      </c>
    </row>
    <row r="39" spans="1:6" x14ac:dyDescent="0.25">
      <c r="A39" s="117">
        <v>18010600</v>
      </c>
      <c r="B39" s="118" t="s">
        <v>34</v>
      </c>
      <c r="C39" s="119">
        <f t="shared" si="0"/>
        <v>9405000</v>
      </c>
      <c r="D39" s="120">
        <v>9405000</v>
      </c>
      <c r="E39" s="120">
        <v>0</v>
      </c>
      <c r="F39" s="120">
        <v>0</v>
      </c>
    </row>
    <row r="40" spans="1:6" x14ac:dyDescent="0.25">
      <c r="A40" s="117">
        <v>18010700</v>
      </c>
      <c r="B40" s="118" t="s">
        <v>35</v>
      </c>
      <c r="C40" s="119">
        <f t="shared" si="0"/>
        <v>1983387</v>
      </c>
      <c r="D40" s="120">
        <v>1983387</v>
      </c>
      <c r="E40" s="120">
        <v>0</v>
      </c>
      <c r="F40" s="120">
        <v>0</v>
      </c>
    </row>
    <row r="41" spans="1:6" x14ac:dyDescent="0.25">
      <c r="A41" s="117">
        <v>18010900</v>
      </c>
      <c r="B41" s="118" t="s">
        <v>36</v>
      </c>
      <c r="C41" s="119">
        <f t="shared" si="0"/>
        <v>1032400</v>
      </c>
      <c r="D41" s="120">
        <v>1032400</v>
      </c>
      <c r="E41" s="120">
        <v>0</v>
      </c>
      <c r="F41" s="120">
        <v>0</v>
      </c>
    </row>
    <row r="42" spans="1:6" x14ac:dyDescent="0.25">
      <c r="A42" s="117">
        <v>18011000</v>
      </c>
      <c r="B42" s="118" t="s">
        <v>369</v>
      </c>
      <c r="C42" s="119">
        <f t="shared" si="0"/>
        <v>78000</v>
      </c>
      <c r="D42" s="120">
        <v>78000</v>
      </c>
      <c r="E42" s="120">
        <v>0</v>
      </c>
      <c r="F42" s="120">
        <v>0</v>
      </c>
    </row>
    <row r="43" spans="1:6" x14ac:dyDescent="0.25">
      <c r="A43" s="117">
        <v>18011100</v>
      </c>
      <c r="B43" s="118" t="s">
        <v>266</v>
      </c>
      <c r="C43" s="119">
        <f t="shared" si="0"/>
        <v>16000</v>
      </c>
      <c r="D43" s="120">
        <v>16000</v>
      </c>
      <c r="E43" s="120">
        <v>0</v>
      </c>
      <c r="F43" s="120">
        <v>0</v>
      </c>
    </row>
    <row r="44" spans="1:6" x14ac:dyDescent="0.25">
      <c r="A44" s="114">
        <v>18050000</v>
      </c>
      <c r="B44" s="90" t="s">
        <v>37</v>
      </c>
      <c r="C44" s="115">
        <f t="shared" si="0"/>
        <v>49734754</v>
      </c>
      <c r="D44" s="116">
        <v>49734754</v>
      </c>
      <c r="E44" s="116">
        <v>0</v>
      </c>
      <c r="F44" s="116">
        <v>0</v>
      </c>
    </row>
    <row r="45" spans="1:6" x14ac:dyDescent="0.25">
      <c r="A45" s="117">
        <v>18050300</v>
      </c>
      <c r="B45" s="118" t="s">
        <v>38</v>
      </c>
      <c r="C45" s="119">
        <f t="shared" si="0"/>
        <v>4320571</v>
      </c>
      <c r="D45" s="120">
        <v>4320571</v>
      </c>
      <c r="E45" s="120">
        <v>0</v>
      </c>
      <c r="F45" s="120">
        <v>0</v>
      </c>
    </row>
    <row r="46" spans="1:6" x14ac:dyDescent="0.25">
      <c r="A46" s="117">
        <v>18050400</v>
      </c>
      <c r="B46" s="118" t="s">
        <v>39</v>
      </c>
      <c r="C46" s="119">
        <f t="shared" si="0"/>
        <v>30612000</v>
      </c>
      <c r="D46" s="120">
        <v>30612000</v>
      </c>
      <c r="E46" s="120">
        <v>0</v>
      </c>
      <c r="F46" s="120">
        <v>0</v>
      </c>
    </row>
    <row r="47" spans="1:6" ht="75" x14ac:dyDescent="0.25">
      <c r="A47" s="117">
        <v>18050500</v>
      </c>
      <c r="B47" s="118" t="s">
        <v>40</v>
      </c>
      <c r="C47" s="119">
        <f t="shared" si="0"/>
        <v>14802183</v>
      </c>
      <c r="D47" s="120">
        <v>14802183</v>
      </c>
      <c r="E47" s="120">
        <v>0</v>
      </c>
      <c r="F47" s="120">
        <v>0</v>
      </c>
    </row>
    <row r="48" spans="1:6" x14ac:dyDescent="0.25">
      <c r="A48" s="114">
        <v>19000000</v>
      </c>
      <c r="B48" s="90" t="s">
        <v>41</v>
      </c>
      <c r="C48" s="115">
        <f t="shared" si="0"/>
        <v>35800</v>
      </c>
      <c r="D48" s="116">
        <v>0</v>
      </c>
      <c r="E48" s="116">
        <v>35800</v>
      </c>
      <c r="F48" s="116">
        <v>0</v>
      </c>
    </row>
    <row r="49" spans="1:6" x14ac:dyDescent="0.25">
      <c r="A49" s="114">
        <v>19010000</v>
      </c>
      <c r="B49" s="90" t="s">
        <v>42</v>
      </c>
      <c r="C49" s="115">
        <f t="shared" si="0"/>
        <v>35800</v>
      </c>
      <c r="D49" s="116">
        <v>0</v>
      </c>
      <c r="E49" s="116">
        <v>35800</v>
      </c>
      <c r="F49" s="116">
        <v>0</v>
      </c>
    </row>
    <row r="50" spans="1:6" ht="84.75" customHeight="1" x14ac:dyDescent="0.25">
      <c r="A50" s="117">
        <v>19010100</v>
      </c>
      <c r="B50" s="118" t="s">
        <v>43</v>
      </c>
      <c r="C50" s="119">
        <f t="shared" si="0"/>
        <v>30800</v>
      </c>
      <c r="D50" s="120">
        <v>0</v>
      </c>
      <c r="E50" s="120">
        <v>30800</v>
      </c>
      <c r="F50" s="120">
        <v>0</v>
      </c>
    </row>
    <row r="51" spans="1:6" ht="30" x14ac:dyDescent="0.25">
      <c r="A51" s="117">
        <v>19010200</v>
      </c>
      <c r="B51" s="118" t="s">
        <v>44</v>
      </c>
      <c r="C51" s="119">
        <f t="shared" si="0"/>
        <v>4700</v>
      </c>
      <c r="D51" s="120">
        <v>0</v>
      </c>
      <c r="E51" s="120">
        <v>4700</v>
      </c>
      <c r="F51" s="120">
        <v>0</v>
      </c>
    </row>
    <row r="52" spans="1:6" ht="60" x14ac:dyDescent="0.25">
      <c r="A52" s="117">
        <v>19010300</v>
      </c>
      <c r="B52" s="118" t="s">
        <v>45</v>
      </c>
      <c r="C52" s="119">
        <f t="shared" si="0"/>
        <v>300</v>
      </c>
      <c r="D52" s="120">
        <v>0</v>
      </c>
      <c r="E52" s="120">
        <v>300</v>
      </c>
      <c r="F52" s="120">
        <v>0</v>
      </c>
    </row>
    <row r="53" spans="1:6" x14ac:dyDescent="0.25">
      <c r="A53" s="114">
        <v>20000000</v>
      </c>
      <c r="B53" s="90" t="s">
        <v>46</v>
      </c>
      <c r="C53" s="115">
        <f t="shared" si="0"/>
        <v>6800310</v>
      </c>
      <c r="D53" s="116">
        <v>6580310</v>
      </c>
      <c r="E53" s="116">
        <v>220000</v>
      </c>
      <c r="F53" s="116">
        <v>0</v>
      </c>
    </row>
    <row r="54" spans="1:6" ht="28.5" x14ac:dyDescent="0.25">
      <c r="A54" s="114">
        <v>21000000</v>
      </c>
      <c r="B54" s="90" t="s">
        <v>47</v>
      </c>
      <c r="C54" s="115">
        <f t="shared" si="0"/>
        <v>453000</v>
      </c>
      <c r="D54" s="116">
        <v>453000</v>
      </c>
      <c r="E54" s="116">
        <v>0</v>
      </c>
      <c r="F54" s="116">
        <v>0</v>
      </c>
    </row>
    <row r="55" spans="1:6" ht="114" x14ac:dyDescent="0.25">
      <c r="A55" s="114">
        <v>21010000</v>
      </c>
      <c r="B55" s="90" t="s">
        <v>48</v>
      </c>
      <c r="C55" s="115">
        <f t="shared" si="0"/>
        <v>13000</v>
      </c>
      <c r="D55" s="116">
        <v>13000</v>
      </c>
      <c r="E55" s="116">
        <v>0</v>
      </c>
      <c r="F55" s="116">
        <v>0</v>
      </c>
    </row>
    <row r="56" spans="1:6" ht="45" x14ac:dyDescent="0.25">
      <c r="A56" s="117">
        <v>21010300</v>
      </c>
      <c r="B56" s="118" t="s">
        <v>49</v>
      </c>
      <c r="C56" s="119">
        <f t="shared" si="0"/>
        <v>13000</v>
      </c>
      <c r="D56" s="120">
        <v>13000</v>
      </c>
      <c r="E56" s="120">
        <v>0</v>
      </c>
      <c r="F56" s="120">
        <v>0</v>
      </c>
    </row>
    <row r="57" spans="1:6" x14ac:dyDescent="0.25">
      <c r="A57" s="114">
        <v>21080000</v>
      </c>
      <c r="B57" s="90" t="s">
        <v>50</v>
      </c>
      <c r="C57" s="115">
        <f t="shared" si="0"/>
        <v>440000</v>
      </c>
      <c r="D57" s="116">
        <v>440000</v>
      </c>
      <c r="E57" s="116">
        <v>0</v>
      </c>
      <c r="F57" s="116">
        <v>0</v>
      </c>
    </row>
    <row r="58" spans="1:6" x14ac:dyDescent="0.25">
      <c r="A58" s="117">
        <v>21081100</v>
      </c>
      <c r="B58" s="118" t="s">
        <v>51</v>
      </c>
      <c r="C58" s="119">
        <f t="shared" si="0"/>
        <v>63000</v>
      </c>
      <c r="D58" s="120">
        <v>63000</v>
      </c>
      <c r="E58" s="120">
        <v>0</v>
      </c>
      <c r="F58" s="120">
        <v>0</v>
      </c>
    </row>
    <row r="59" spans="1:6" ht="109.5" customHeight="1" x14ac:dyDescent="0.25">
      <c r="A59" s="117">
        <v>21081500</v>
      </c>
      <c r="B59" s="118" t="s">
        <v>391</v>
      </c>
      <c r="C59" s="119">
        <f t="shared" si="0"/>
        <v>190000</v>
      </c>
      <c r="D59" s="120">
        <v>190000</v>
      </c>
      <c r="E59" s="120">
        <v>0</v>
      </c>
      <c r="F59" s="120">
        <v>0</v>
      </c>
    </row>
    <row r="60" spans="1:6" ht="60" x14ac:dyDescent="0.25">
      <c r="A60" s="117">
        <v>21081800</v>
      </c>
      <c r="B60" s="118" t="s">
        <v>52</v>
      </c>
      <c r="C60" s="119">
        <f t="shared" si="0"/>
        <v>187000</v>
      </c>
      <c r="D60" s="120">
        <v>187000</v>
      </c>
      <c r="E60" s="120">
        <v>0</v>
      </c>
      <c r="F60" s="120">
        <v>0</v>
      </c>
    </row>
    <row r="61" spans="1:6" ht="28.5" x14ac:dyDescent="0.25">
      <c r="A61" s="114">
        <v>22000000</v>
      </c>
      <c r="B61" s="90" t="s">
        <v>53</v>
      </c>
      <c r="C61" s="115">
        <f t="shared" si="0"/>
        <v>1835300</v>
      </c>
      <c r="D61" s="116">
        <v>1835300</v>
      </c>
      <c r="E61" s="116">
        <v>0</v>
      </c>
      <c r="F61" s="116">
        <v>0</v>
      </c>
    </row>
    <row r="62" spans="1:6" x14ac:dyDescent="0.25">
      <c r="A62" s="114">
        <v>22010000</v>
      </c>
      <c r="B62" s="90" t="s">
        <v>54</v>
      </c>
      <c r="C62" s="115">
        <f t="shared" si="0"/>
        <v>1790000</v>
      </c>
      <c r="D62" s="116">
        <v>1790000</v>
      </c>
      <c r="E62" s="116">
        <v>0</v>
      </c>
      <c r="F62" s="116">
        <v>0</v>
      </c>
    </row>
    <row r="63" spans="1:6" x14ac:dyDescent="0.25">
      <c r="A63" s="117">
        <v>22012500</v>
      </c>
      <c r="B63" s="118" t="s">
        <v>55</v>
      </c>
      <c r="C63" s="119">
        <f t="shared" si="0"/>
        <v>1700000</v>
      </c>
      <c r="D63" s="120">
        <v>1700000</v>
      </c>
      <c r="E63" s="120">
        <v>0</v>
      </c>
      <c r="F63" s="120">
        <v>0</v>
      </c>
    </row>
    <row r="64" spans="1:6" ht="30" x14ac:dyDescent="0.25">
      <c r="A64" s="117">
        <v>22012600</v>
      </c>
      <c r="B64" s="118" t="s">
        <v>56</v>
      </c>
      <c r="C64" s="119">
        <f t="shared" si="0"/>
        <v>90000</v>
      </c>
      <c r="D64" s="120">
        <v>90000</v>
      </c>
      <c r="E64" s="120">
        <v>0</v>
      </c>
      <c r="F64" s="120">
        <v>0</v>
      </c>
    </row>
    <row r="65" spans="1:6" x14ac:dyDescent="0.25">
      <c r="A65" s="114">
        <v>22090000</v>
      </c>
      <c r="B65" s="90" t="s">
        <v>57</v>
      </c>
      <c r="C65" s="115">
        <f t="shared" si="0"/>
        <v>42200</v>
      </c>
      <c r="D65" s="116">
        <v>42200</v>
      </c>
      <c r="E65" s="116">
        <v>0</v>
      </c>
      <c r="F65" s="116">
        <v>0</v>
      </c>
    </row>
    <row r="66" spans="1:6" ht="60" x14ac:dyDescent="0.25">
      <c r="A66" s="117">
        <v>22090100</v>
      </c>
      <c r="B66" s="118" t="s">
        <v>58</v>
      </c>
      <c r="C66" s="119">
        <f t="shared" si="0"/>
        <v>42000</v>
      </c>
      <c r="D66" s="120">
        <v>42000</v>
      </c>
      <c r="E66" s="120">
        <v>0</v>
      </c>
      <c r="F66" s="120">
        <v>0</v>
      </c>
    </row>
    <row r="67" spans="1:6" ht="45" x14ac:dyDescent="0.25">
      <c r="A67" s="117">
        <v>22090400</v>
      </c>
      <c r="B67" s="118" t="s">
        <v>59</v>
      </c>
      <c r="C67" s="119">
        <f t="shared" si="0"/>
        <v>200</v>
      </c>
      <c r="D67" s="120">
        <v>200</v>
      </c>
      <c r="E67" s="120">
        <v>0</v>
      </c>
      <c r="F67" s="120">
        <v>0</v>
      </c>
    </row>
    <row r="68" spans="1:6" ht="99" customHeight="1" x14ac:dyDescent="0.25">
      <c r="A68" s="117">
        <v>22130000</v>
      </c>
      <c r="B68" s="118" t="s">
        <v>60</v>
      </c>
      <c r="C68" s="119">
        <f t="shared" si="0"/>
        <v>3100</v>
      </c>
      <c r="D68" s="120">
        <v>3100</v>
      </c>
      <c r="E68" s="120">
        <v>0</v>
      </c>
      <c r="F68" s="120">
        <v>0</v>
      </c>
    </row>
    <row r="69" spans="1:6" x14ac:dyDescent="0.25">
      <c r="A69" s="114">
        <v>24000000</v>
      </c>
      <c r="B69" s="90" t="s">
        <v>267</v>
      </c>
      <c r="C69" s="115">
        <f t="shared" si="0"/>
        <v>4292010</v>
      </c>
      <c r="D69" s="116">
        <v>4292010</v>
      </c>
      <c r="E69" s="116">
        <v>0</v>
      </c>
      <c r="F69" s="116">
        <v>0</v>
      </c>
    </row>
    <row r="70" spans="1:6" x14ac:dyDescent="0.25">
      <c r="A70" s="114">
        <v>24060000</v>
      </c>
      <c r="B70" s="90" t="s">
        <v>50</v>
      </c>
      <c r="C70" s="115">
        <f t="shared" si="0"/>
        <v>4292010</v>
      </c>
      <c r="D70" s="116">
        <v>4292010</v>
      </c>
      <c r="E70" s="116">
        <v>0</v>
      </c>
      <c r="F70" s="116">
        <v>0</v>
      </c>
    </row>
    <row r="71" spans="1:6" x14ac:dyDescent="0.25">
      <c r="A71" s="117">
        <v>24060300</v>
      </c>
      <c r="B71" s="118" t="s">
        <v>50</v>
      </c>
      <c r="C71" s="119">
        <f t="shared" si="0"/>
        <v>4292010</v>
      </c>
      <c r="D71" s="120">
        <v>4292010</v>
      </c>
      <c r="E71" s="120">
        <v>0</v>
      </c>
      <c r="F71" s="120">
        <v>0</v>
      </c>
    </row>
    <row r="72" spans="1:6" x14ac:dyDescent="0.25">
      <c r="A72" s="114">
        <v>25000000</v>
      </c>
      <c r="B72" s="90" t="s">
        <v>61</v>
      </c>
      <c r="C72" s="115">
        <f t="shared" si="0"/>
        <v>220000</v>
      </c>
      <c r="D72" s="116">
        <v>0</v>
      </c>
      <c r="E72" s="116">
        <v>220000</v>
      </c>
      <c r="F72" s="116">
        <v>0</v>
      </c>
    </row>
    <row r="73" spans="1:6" ht="42.75" x14ac:dyDescent="0.25">
      <c r="A73" s="114">
        <v>25010000</v>
      </c>
      <c r="B73" s="90" t="s">
        <v>62</v>
      </c>
      <c r="C73" s="115">
        <f t="shared" si="0"/>
        <v>220000</v>
      </c>
      <c r="D73" s="116">
        <v>0</v>
      </c>
      <c r="E73" s="116">
        <v>220000</v>
      </c>
      <c r="F73" s="116">
        <v>0</v>
      </c>
    </row>
    <row r="74" spans="1:6" ht="51.75" customHeight="1" x14ac:dyDescent="0.25">
      <c r="A74" s="117">
        <v>25010300</v>
      </c>
      <c r="B74" s="118" t="s">
        <v>63</v>
      </c>
      <c r="C74" s="119">
        <f t="shared" si="0"/>
        <v>220000</v>
      </c>
      <c r="D74" s="120">
        <v>0</v>
      </c>
      <c r="E74" s="120">
        <v>220000</v>
      </c>
      <c r="F74" s="120">
        <v>0</v>
      </c>
    </row>
    <row r="75" spans="1:6" ht="28.5" x14ac:dyDescent="0.25">
      <c r="A75" s="121"/>
      <c r="B75" s="122" t="s">
        <v>64</v>
      </c>
      <c r="C75" s="115">
        <f t="shared" si="0"/>
        <v>216329905</v>
      </c>
      <c r="D75" s="115">
        <v>216074105</v>
      </c>
      <c r="E75" s="115">
        <v>255800</v>
      </c>
      <c r="F75" s="115">
        <v>0</v>
      </c>
    </row>
    <row r="76" spans="1:6" x14ac:dyDescent="0.25">
      <c r="A76" s="114">
        <v>40000000</v>
      </c>
      <c r="B76" s="90" t="s">
        <v>65</v>
      </c>
      <c r="C76" s="115">
        <f t="shared" ref="C76:C95" si="1">D76+E76</f>
        <v>131034417</v>
      </c>
      <c r="D76" s="116">
        <v>116002234</v>
      </c>
      <c r="E76" s="116">
        <v>15032183</v>
      </c>
      <c r="F76" s="116">
        <v>995083</v>
      </c>
    </row>
    <row r="77" spans="1:6" x14ac:dyDescent="0.25">
      <c r="A77" s="114">
        <v>41000000</v>
      </c>
      <c r="B77" s="90" t="s">
        <v>66</v>
      </c>
      <c r="C77" s="115">
        <f t="shared" si="1"/>
        <v>131034417</v>
      </c>
      <c r="D77" s="116">
        <v>116002234</v>
      </c>
      <c r="E77" s="116">
        <v>15032183</v>
      </c>
      <c r="F77" s="116">
        <v>995083</v>
      </c>
    </row>
    <row r="78" spans="1:6" ht="28.5" x14ac:dyDescent="0.25">
      <c r="A78" s="114">
        <v>41020000</v>
      </c>
      <c r="B78" s="90" t="s">
        <v>67</v>
      </c>
      <c r="C78" s="115">
        <f t="shared" si="1"/>
        <v>40018400</v>
      </c>
      <c r="D78" s="116">
        <v>40018400</v>
      </c>
      <c r="E78" s="116">
        <v>0</v>
      </c>
      <c r="F78" s="116">
        <v>0</v>
      </c>
    </row>
    <row r="79" spans="1:6" x14ac:dyDescent="0.25">
      <c r="A79" s="117">
        <v>41020100</v>
      </c>
      <c r="B79" s="118" t="s">
        <v>68</v>
      </c>
      <c r="C79" s="119">
        <f t="shared" si="1"/>
        <v>22616000</v>
      </c>
      <c r="D79" s="120">
        <v>22616000</v>
      </c>
      <c r="E79" s="120">
        <v>0</v>
      </c>
      <c r="F79" s="120">
        <v>0</v>
      </c>
    </row>
    <row r="80" spans="1:6" ht="45" x14ac:dyDescent="0.25">
      <c r="A80" s="117">
        <v>41020300</v>
      </c>
      <c r="B80" s="118" t="s">
        <v>268</v>
      </c>
      <c r="C80" s="119">
        <f t="shared" si="1"/>
        <v>6228300</v>
      </c>
      <c r="D80" s="120">
        <v>6228300</v>
      </c>
      <c r="E80" s="120">
        <v>0</v>
      </c>
      <c r="F80" s="120">
        <v>0</v>
      </c>
    </row>
    <row r="81" spans="1:6" ht="105" x14ac:dyDescent="0.25">
      <c r="A81" s="117">
        <v>41021400</v>
      </c>
      <c r="B81" s="118" t="s">
        <v>69</v>
      </c>
      <c r="C81" s="119">
        <f t="shared" si="1"/>
        <v>11174100</v>
      </c>
      <c r="D81" s="120">
        <v>11174100</v>
      </c>
      <c r="E81" s="120">
        <v>0</v>
      </c>
      <c r="F81" s="120">
        <v>0</v>
      </c>
    </row>
    <row r="82" spans="1:6" ht="28.5" x14ac:dyDescent="0.25">
      <c r="A82" s="114">
        <v>41030000</v>
      </c>
      <c r="B82" s="90" t="s">
        <v>269</v>
      </c>
      <c r="C82" s="115">
        <f t="shared" si="1"/>
        <v>85227800</v>
      </c>
      <c r="D82" s="116">
        <v>73566700</v>
      </c>
      <c r="E82" s="116">
        <v>11661100</v>
      </c>
      <c r="F82" s="116">
        <v>0</v>
      </c>
    </row>
    <row r="83" spans="1:6" ht="45" x14ac:dyDescent="0.25">
      <c r="A83" s="117">
        <v>41031100</v>
      </c>
      <c r="B83" s="118" t="s">
        <v>270</v>
      </c>
      <c r="C83" s="119">
        <f t="shared" si="1"/>
        <v>2060200</v>
      </c>
      <c r="D83" s="120">
        <v>2060200</v>
      </c>
      <c r="E83" s="120">
        <v>0</v>
      </c>
      <c r="F83" s="120">
        <v>0</v>
      </c>
    </row>
    <row r="84" spans="1:6" ht="30" x14ac:dyDescent="0.25">
      <c r="A84" s="117">
        <v>41033900</v>
      </c>
      <c r="B84" s="118" t="s">
        <v>271</v>
      </c>
      <c r="C84" s="119">
        <f t="shared" si="1"/>
        <v>65470400</v>
      </c>
      <c r="D84" s="120">
        <v>65470400</v>
      </c>
      <c r="E84" s="120">
        <v>0</v>
      </c>
      <c r="F84" s="120">
        <v>0</v>
      </c>
    </row>
    <row r="85" spans="1:6" ht="45" x14ac:dyDescent="0.25">
      <c r="A85" s="117">
        <v>41035400</v>
      </c>
      <c r="B85" s="118" t="s">
        <v>361</v>
      </c>
      <c r="C85" s="119">
        <f t="shared" si="1"/>
        <v>307100</v>
      </c>
      <c r="D85" s="120">
        <v>307100</v>
      </c>
      <c r="E85" s="120">
        <v>0</v>
      </c>
      <c r="F85" s="120">
        <v>0</v>
      </c>
    </row>
    <row r="86" spans="1:6" ht="45" x14ac:dyDescent="0.25">
      <c r="A86" s="117">
        <v>41036300</v>
      </c>
      <c r="B86" s="118" t="s">
        <v>272</v>
      </c>
      <c r="C86" s="119">
        <f t="shared" si="1"/>
        <v>5729000</v>
      </c>
      <c r="D86" s="120">
        <v>5729000</v>
      </c>
      <c r="E86" s="120">
        <v>0</v>
      </c>
      <c r="F86" s="120">
        <v>0</v>
      </c>
    </row>
    <row r="87" spans="1:6" ht="75" x14ac:dyDescent="0.25">
      <c r="A87" s="117">
        <v>41037400</v>
      </c>
      <c r="B87" s="118" t="s">
        <v>273</v>
      </c>
      <c r="C87" s="119">
        <f t="shared" si="1"/>
        <v>161100</v>
      </c>
      <c r="D87" s="120">
        <v>0</v>
      </c>
      <c r="E87" s="120">
        <v>161100</v>
      </c>
      <c r="F87" s="120">
        <v>0</v>
      </c>
    </row>
    <row r="88" spans="1:6" ht="48" customHeight="1" x14ac:dyDescent="0.25">
      <c r="A88" s="117">
        <v>41038800</v>
      </c>
      <c r="B88" s="118" t="s">
        <v>274</v>
      </c>
      <c r="C88" s="119">
        <f t="shared" si="1"/>
        <v>11500000</v>
      </c>
      <c r="D88" s="120">
        <v>0</v>
      </c>
      <c r="E88" s="120">
        <v>11500000</v>
      </c>
      <c r="F88" s="120">
        <v>0</v>
      </c>
    </row>
    <row r="89" spans="1:6" ht="28.5" x14ac:dyDescent="0.25">
      <c r="A89" s="114">
        <v>41050000</v>
      </c>
      <c r="B89" s="90" t="s">
        <v>275</v>
      </c>
      <c r="C89" s="115">
        <f t="shared" si="1"/>
        <v>5788217</v>
      </c>
      <c r="D89" s="116">
        <v>2417134</v>
      </c>
      <c r="E89" s="116">
        <v>3371083</v>
      </c>
      <c r="F89" s="116">
        <v>995083</v>
      </c>
    </row>
    <row r="90" spans="1:6" ht="60" x14ac:dyDescent="0.25">
      <c r="A90" s="117">
        <v>41050300</v>
      </c>
      <c r="B90" s="118" t="s">
        <v>398</v>
      </c>
      <c r="C90" s="119">
        <f t="shared" si="1"/>
        <v>1164100</v>
      </c>
      <c r="D90" s="120">
        <v>1164100</v>
      </c>
      <c r="E90" s="120">
        <v>0</v>
      </c>
      <c r="F90" s="120">
        <v>0</v>
      </c>
    </row>
    <row r="91" spans="1:6" ht="45" x14ac:dyDescent="0.25">
      <c r="A91" s="117">
        <v>41051000</v>
      </c>
      <c r="B91" s="118" t="s">
        <v>399</v>
      </c>
      <c r="C91" s="119">
        <f t="shared" si="1"/>
        <v>2376000</v>
      </c>
      <c r="D91" s="120">
        <v>0</v>
      </c>
      <c r="E91" s="120">
        <v>2376000</v>
      </c>
      <c r="F91" s="120">
        <v>0</v>
      </c>
    </row>
    <row r="92" spans="1:6" ht="45" x14ac:dyDescent="0.25">
      <c r="A92" s="117">
        <v>41053400</v>
      </c>
      <c r="B92" s="118" t="s">
        <v>276</v>
      </c>
      <c r="C92" s="119">
        <f t="shared" si="1"/>
        <v>995083</v>
      </c>
      <c r="D92" s="120">
        <v>0</v>
      </c>
      <c r="E92" s="120">
        <v>995083</v>
      </c>
      <c r="F92" s="120">
        <v>995083</v>
      </c>
    </row>
    <row r="93" spans="1:6" x14ac:dyDescent="0.25">
      <c r="A93" s="117">
        <v>41053900</v>
      </c>
      <c r="B93" s="118" t="s">
        <v>341</v>
      </c>
      <c r="C93" s="119">
        <f t="shared" si="1"/>
        <v>141258</v>
      </c>
      <c r="D93" s="120">
        <v>141258</v>
      </c>
      <c r="E93" s="120">
        <v>0</v>
      </c>
      <c r="F93" s="120">
        <v>0</v>
      </c>
    </row>
    <row r="94" spans="1:6" ht="105" customHeight="1" x14ac:dyDescent="0.25">
      <c r="A94" s="117">
        <v>41059300</v>
      </c>
      <c r="B94" s="118" t="s">
        <v>277</v>
      </c>
      <c r="C94" s="119">
        <f t="shared" si="1"/>
        <v>1111776</v>
      </c>
      <c r="D94" s="120">
        <v>1111776</v>
      </c>
      <c r="E94" s="120">
        <v>0</v>
      </c>
      <c r="F94" s="120">
        <v>0</v>
      </c>
    </row>
    <row r="95" spans="1:6" x14ac:dyDescent="0.25">
      <c r="A95" s="123" t="s">
        <v>71</v>
      </c>
      <c r="B95" s="122" t="s">
        <v>70</v>
      </c>
      <c r="C95" s="115">
        <f t="shared" si="1"/>
        <v>347364322</v>
      </c>
      <c r="D95" s="115">
        <v>332076339</v>
      </c>
      <c r="E95" s="115">
        <v>15287983</v>
      </c>
      <c r="F95" s="115">
        <v>995083</v>
      </c>
    </row>
    <row r="96" spans="1:6" x14ac:dyDescent="0.25">
      <c r="A96" s="94"/>
      <c r="B96" s="94"/>
      <c r="C96" s="94"/>
      <c r="D96" s="94"/>
      <c r="E96" s="94"/>
      <c r="F96" s="94"/>
    </row>
    <row r="97" spans="1:6" x14ac:dyDescent="0.25">
      <c r="A97" s="94"/>
      <c r="B97" s="94"/>
      <c r="C97" s="94"/>
      <c r="D97" s="94"/>
      <c r="E97" s="94"/>
      <c r="F97" s="94"/>
    </row>
    <row r="98" spans="1:6" x14ac:dyDescent="0.25">
      <c r="A98" s="192" t="s">
        <v>72</v>
      </c>
      <c r="B98" s="192"/>
      <c r="C98" s="94"/>
      <c r="D98" s="94"/>
      <c r="E98" s="113" t="s">
        <v>73</v>
      </c>
      <c r="F98" s="94"/>
    </row>
    <row r="99" spans="1:6" x14ac:dyDescent="0.25">
      <c r="A99" s="94"/>
      <c r="B99" s="94"/>
      <c r="C99" s="94"/>
      <c r="D99" s="94"/>
      <c r="E99" s="94"/>
      <c r="F99" s="94"/>
    </row>
  </sheetData>
  <mergeCells count="11">
    <mergeCell ref="A98:B98"/>
    <mergeCell ref="E2:F2"/>
    <mergeCell ref="E3:F3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27" right="0.59055118110236227" top="0.39370078740157483" bottom="0.39370078740157483" header="0" footer="0"/>
  <pageSetup paperSize="9" scale="76" fitToHeight="50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CC77D-8AE4-4B1A-B524-04114E84BFE4}">
  <sheetPr>
    <pageSetUpPr fitToPage="1"/>
  </sheetPr>
  <dimension ref="A1:F35"/>
  <sheetViews>
    <sheetView topLeftCell="A7" workbookViewId="0">
      <selection activeCell="P20" sqref="P20"/>
    </sheetView>
  </sheetViews>
  <sheetFormatPr defaultRowHeight="15" x14ac:dyDescent="0.25"/>
  <cols>
    <col min="1" max="1" width="11.28515625" customWidth="1"/>
    <col min="2" max="2" width="42.5703125" customWidth="1"/>
    <col min="3" max="3" width="16.85546875" customWidth="1"/>
    <col min="4" max="6" width="14.140625" customWidth="1"/>
  </cols>
  <sheetData>
    <row r="1" spans="1:6" ht="15.75" x14ac:dyDescent="0.25">
      <c r="E1" s="1" t="s">
        <v>245</v>
      </c>
      <c r="F1" s="1"/>
    </row>
    <row r="2" spans="1:6" ht="15.75" x14ac:dyDescent="0.25">
      <c r="E2" s="193" t="s">
        <v>261</v>
      </c>
      <c r="F2" s="193"/>
    </row>
    <row r="3" spans="1:6" ht="15.75" x14ac:dyDescent="0.25">
      <c r="E3" s="194" t="s">
        <v>446</v>
      </c>
      <c r="F3" s="194"/>
    </row>
    <row r="5" spans="1:6" ht="41.25" customHeight="1" x14ac:dyDescent="0.25">
      <c r="A5" s="195" t="s">
        <v>246</v>
      </c>
      <c r="B5" s="196"/>
      <c r="C5" s="196"/>
      <c r="D5" s="196"/>
      <c r="E5" s="196"/>
      <c r="F5" s="196"/>
    </row>
    <row r="6" spans="1:6" ht="25.5" customHeight="1" x14ac:dyDescent="0.25">
      <c r="A6" s="92" t="s">
        <v>74</v>
      </c>
      <c r="B6" s="91"/>
      <c r="C6" s="91"/>
      <c r="D6" s="91"/>
      <c r="E6" s="91"/>
      <c r="F6" s="91"/>
    </row>
    <row r="7" spans="1:6" x14ac:dyDescent="0.25">
      <c r="A7" s="93" t="s">
        <v>75</v>
      </c>
      <c r="B7" s="94"/>
      <c r="C7" s="94"/>
      <c r="D7" s="94"/>
      <c r="E7" s="94"/>
      <c r="F7" s="95" t="s">
        <v>1</v>
      </c>
    </row>
    <row r="8" spans="1:6" x14ac:dyDescent="0.25">
      <c r="A8" s="197" t="s">
        <v>2</v>
      </c>
      <c r="B8" s="197" t="s">
        <v>247</v>
      </c>
      <c r="C8" s="198" t="s">
        <v>4</v>
      </c>
      <c r="D8" s="197" t="s">
        <v>5</v>
      </c>
      <c r="E8" s="197" t="s">
        <v>6</v>
      </c>
      <c r="F8" s="197"/>
    </row>
    <row r="9" spans="1:6" x14ac:dyDescent="0.25">
      <c r="A9" s="197"/>
      <c r="B9" s="197"/>
      <c r="C9" s="197"/>
      <c r="D9" s="197"/>
      <c r="E9" s="197" t="s">
        <v>7</v>
      </c>
      <c r="F9" s="197" t="s">
        <v>8</v>
      </c>
    </row>
    <row r="10" spans="1:6" x14ac:dyDescent="0.25">
      <c r="A10" s="197"/>
      <c r="B10" s="197"/>
      <c r="C10" s="197"/>
      <c r="D10" s="197"/>
      <c r="E10" s="197"/>
      <c r="F10" s="197"/>
    </row>
    <row r="11" spans="1:6" x14ac:dyDescent="0.25">
      <c r="A11" s="96">
        <v>1</v>
      </c>
      <c r="B11" s="96">
        <v>2</v>
      </c>
      <c r="C11" s="97">
        <v>3</v>
      </c>
      <c r="D11" s="96">
        <v>4</v>
      </c>
      <c r="E11" s="96">
        <v>5</v>
      </c>
      <c r="F11" s="96">
        <v>6</v>
      </c>
    </row>
    <row r="12" spans="1:6" ht="21" customHeight="1" x14ac:dyDescent="0.25">
      <c r="A12" s="200" t="s">
        <v>248</v>
      </c>
      <c r="B12" s="201"/>
      <c r="C12" s="201"/>
      <c r="D12" s="201"/>
      <c r="E12" s="201"/>
      <c r="F12" s="202"/>
    </row>
    <row r="13" spans="1:6" x14ac:dyDescent="0.25">
      <c r="A13" s="114">
        <v>200000</v>
      </c>
      <c r="B13" s="90" t="s">
        <v>249</v>
      </c>
      <c r="C13" s="115">
        <f t="shared" ref="C13:C21" si="0">D13+E13</f>
        <v>20877148</v>
      </c>
      <c r="D13" s="116">
        <v>7316066</v>
      </c>
      <c r="E13" s="116">
        <v>13561082</v>
      </c>
      <c r="F13" s="116">
        <v>13475851</v>
      </c>
    </row>
    <row r="14" spans="1:6" x14ac:dyDescent="0.25">
      <c r="A14" s="114">
        <v>203000</v>
      </c>
      <c r="B14" s="90" t="s">
        <v>278</v>
      </c>
      <c r="C14" s="115">
        <f t="shared" si="0"/>
        <v>0</v>
      </c>
      <c r="D14" s="116">
        <v>0</v>
      </c>
      <c r="E14" s="116">
        <v>0</v>
      </c>
      <c r="F14" s="116">
        <v>0</v>
      </c>
    </row>
    <row r="15" spans="1:6" x14ac:dyDescent="0.25">
      <c r="A15" s="117">
        <v>203410</v>
      </c>
      <c r="B15" s="118" t="s">
        <v>279</v>
      </c>
      <c r="C15" s="119">
        <f t="shared" si="0"/>
        <v>166003259</v>
      </c>
      <c r="D15" s="120">
        <v>166003259</v>
      </c>
      <c r="E15" s="120">
        <v>0</v>
      </c>
      <c r="F15" s="120">
        <v>0</v>
      </c>
    </row>
    <row r="16" spans="1:6" x14ac:dyDescent="0.25">
      <c r="A16" s="117">
        <v>203420</v>
      </c>
      <c r="B16" s="118" t="s">
        <v>280</v>
      </c>
      <c r="C16" s="119">
        <f t="shared" si="0"/>
        <v>-166003259</v>
      </c>
      <c r="D16" s="120">
        <v>-166003259</v>
      </c>
      <c r="E16" s="120">
        <v>0</v>
      </c>
      <c r="F16" s="120">
        <v>0</v>
      </c>
    </row>
    <row r="17" spans="1:6" ht="28.5" x14ac:dyDescent="0.25">
      <c r="A17" s="114">
        <v>208000</v>
      </c>
      <c r="B17" s="90" t="s">
        <v>250</v>
      </c>
      <c r="C17" s="115">
        <f t="shared" si="0"/>
        <v>20877148</v>
      </c>
      <c r="D17" s="116">
        <v>7316066</v>
      </c>
      <c r="E17" s="116">
        <v>13561082</v>
      </c>
      <c r="F17" s="116">
        <v>13475851</v>
      </c>
    </row>
    <row r="18" spans="1:6" x14ac:dyDescent="0.25">
      <c r="A18" s="117">
        <v>208100</v>
      </c>
      <c r="B18" s="118" t="s">
        <v>281</v>
      </c>
      <c r="C18" s="119">
        <f t="shared" si="0"/>
        <v>21005138</v>
      </c>
      <c r="D18" s="120">
        <v>20821917</v>
      </c>
      <c r="E18" s="120">
        <v>183221</v>
      </c>
      <c r="F18" s="120">
        <v>57985</v>
      </c>
    </row>
    <row r="19" spans="1:6" x14ac:dyDescent="0.25">
      <c r="A19" s="117">
        <v>208200</v>
      </c>
      <c r="B19" s="118" t="s">
        <v>282</v>
      </c>
      <c r="C19" s="119">
        <f t="shared" si="0"/>
        <v>127990</v>
      </c>
      <c r="D19" s="120">
        <v>30000</v>
      </c>
      <c r="E19" s="120">
        <v>97990</v>
      </c>
      <c r="F19" s="120">
        <v>57985</v>
      </c>
    </row>
    <row r="20" spans="1:6" ht="45" x14ac:dyDescent="0.25">
      <c r="A20" s="117">
        <v>208400</v>
      </c>
      <c r="B20" s="118" t="s">
        <v>251</v>
      </c>
      <c r="C20" s="119">
        <f t="shared" si="0"/>
        <v>0</v>
      </c>
      <c r="D20" s="120">
        <v>-13475851</v>
      </c>
      <c r="E20" s="120">
        <v>13475851</v>
      </c>
      <c r="F20" s="120">
        <v>13475851</v>
      </c>
    </row>
    <row r="21" spans="1:6" x14ac:dyDescent="0.25">
      <c r="A21" s="123" t="s">
        <v>71</v>
      </c>
      <c r="B21" s="122" t="s">
        <v>252</v>
      </c>
      <c r="C21" s="115">
        <f t="shared" si="0"/>
        <v>20877148</v>
      </c>
      <c r="D21" s="115">
        <v>7316066</v>
      </c>
      <c r="E21" s="115">
        <v>13561082</v>
      </c>
      <c r="F21" s="115">
        <v>13475851</v>
      </c>
    </row>
    <row r="22" spans="1:6" ht="21" customHeight="1" x14ac:dyDescent="0.25">
      <c r="A22" s="200" t="s">
        <v>253</v>
      </c>
      <c r="B22" s="201"/>
      <c r="C22" s="201"/>
      <c r="D22" s="201"/>
      <c r="E22" s="201"/>
      <c r="F22" s="202"/>
    </row>
    <row r="23" spans="1:6" x14ac:dyDescent="0.25">
      <c r="A23" s="114">
        <v>600000</v>
      </c>
      <c r="B23" s="90" t="s">
        <v>254</v>
      </c>
      <c r="C23" s="115">
        <f t="shared" ref="C23:C30" si="1">D23+E23</f>
        <v>20877148</v>
      </c>
      <c r="D23" s="116">
        <v>7316066</v>
      </c>
      <c r="E23" s="116">
        <v>13561082</v>
      </c>
      <c r="F23" s="116">
        <v>13475851</v>
      </c>
    </row>
    <row r="24" spans="1:6" x14ac:dyDescent="0.25">
      <c r="A24" s="114">
        <v>602000</v>
      </c>
      <c r="B24" s="90" t="s">
        <v>255</v>
      </c>
      <c r="C24" s="115">
        <f t="shared" si="1"/>
        <v>20877148</v>
      </c>
      <c r="D24" s="116">
        <v>7316066</v>
      </c>
      <c r="E24" s="116">
        <v>13561082</v>
      </c>
      <c r="F24" s="116">
        <v>13475851</v>
      </c>
    </row>
    <row r="25" spans="1:6" x14ac:dyDescent="0.25">
      <c r="A25" s="117">
        <v>602100</v>
      </c>
      <c r="B25" s="118" t="s">
        <v>281</v>
      </c>
      <c r="C25" s="119">
        <f t="shared" si="1"/>
        <v>21005138</v>
      </c>
      <c r="D25" s="120">
        <v>20821917</v>
      </c>
      <c r="E25" s="120">
        <v>183221</v>
      </c>
      <c r="F25" s="120">
        <v>57985</v>
      </c>
    </row>
    <row r="26" spans="1:6" x14ac:dyDescent="0.25">
      <c r="A26" s="117">
        <v>602200</v>
      </c>
      <c r="B26" s="118" t="s">
        <v>282</v>
      </c>
      <c r="C26" s="119">
        <f t="shared" si="1"/>
        <v>127990</v>
      </c>
      <c r="D26" s="120">
        <v>30000</v>
      </c>
      <c r="E26" s="120">
        <v>97990</v>
      </c>
      <c r="F26" s="120">
        <v>57985</v>
      </c>
    </row>
    <row r="27" spans="1:6" ht="45" x14ac:dyDescent="0.25">
      <c r="A27" s="117">
        <v>602400</v>
      </c>
      <c r="B27" s="118" t="s">
        <v>251</v>
      </c>
      <c r="C27" s="119">
        <f t="shared" si="1"/>
        <v>0</v>
      </c>
      <c r="D27" s="120">
        <v>-13475851</v>
      </c>
      <c r="E27" s="120">
        <v>13475851</v>
      </c>
      <c r="F27" s="120">
        <v>13475851</v>
      </c>
    </row>
    <row r="28" spans="1:6" ht="28.5" x14ac:dyDescent="0.25">
      <c r="A28" s="114">
        <v>603000</v>
      </c>
      <c r="B28" s="90" t="s">
        <v>283</v>
      </c>
      <c r="C28" s="115">
        <f t="shared" si="1"/>
        <v>0</v>
      </c>
      <c r="D28" s="116">
        <v>0</v>
      </c>
      <c r="E28" s="116">
        <v>0</v>
      </c>
      <c r="F28" s="116">
        <v>0</v>
      </c>
    </row>
    <row r="29" spans="1:6" ht="30" x14ac:dyDescent="0.25">
      <c r="A29" s="117">
        <v>603000</v>
      </c>
      <c r="B29" s="118" t="s">
        <v>283</v>
      </c>
      <c r="C29" s="119">
        <f t="shared" si="1"/>
        <v>0</v>
      </c>
      <c r="D29" s="120">
        <v>0</v>
      </c>
      <c r="E29" s="120">
        <v>0</v>
      </c>
      <c r="F29" s="120">
        <v>0</v>
      </c>
    </row>
    <row r="30" spans="1:6" x14ac:dyDescent="0.25">
      <c r="A30" s="123" t="s">
        <v>71</v>
      </c>
      <c r="B30" s="122" t="s">
        <v>252</v>
      </c>
      <c r="C30" s="115">
        <f t="shared" si="1"/>
        <v>20877148</v>
      </c>
      <c r="D30" s="115">
        <v>7316066</v>
      </c>
      <c r="E30" s="115">
        <v>13561082</v>
      </c>
      <c r="F30" s="115">
        <v>13475851</v>
      </c>
    </row>
    <row r="31" spans="1:6" x14ac:dyDescent="0.25">
      <c r="A31" s="94"/>
      <c r="B31" s="94"/>
      <c r="C31" s="94"/>
      <c r="D31" s="94"/>
      <c r="E31" s="94"/>
      <c r="F31" s="94"/>
    </row>
    <row r="32" spans="1:6" x14ac:dyDescent="0.25">
      <c r="A32" s="94"/>
      <c r="B32" s="94"/>
      <c r="C32" s="94"/>
      <c r="D32" s="94"/>
      <c r="E32" s="94"/>
      <c r="F32" s="94"/>
    </row>
    <row r="33" spans="1:6" x14ac:dyDescent="0.25">
      <c r="A33" s="192" t="s">
        <v>72</v>
      </c>
      <c r="B33" s="192"/>
      <c r="C33" s="94"/>
      <c r="D33" s="94"/>
      <c r="E33" s="113" t="s">
        <v>73</v>
      </c>
      <c r="F33" s="94"/>
    </row>
    <row r="34" spans="1:6" x14ac:dyDescent="0.25">
      <c r="A34" s="94"/>
      <c r="B34" s="94"/>
      <c r="C34" s="94"/>
      <c r="D34" s="94"/>
      <c r="E34" s="94"/>
      <c r="F34" s="94"/>
    </row>
    <row r="35" spans="1:6" x14ac:dyDescent="0.25">
      <c r="A35" s="94"/>
      <c r="B35" s="94"/>
      <c r="C35" s="94"/>
      <c r="D35" s="94"/>
      <c r="E35" s="94"/>
      <c r="F35" s="94"/>
    </row>
  </sheetData>
  <mergeCells count="13">
    <mergeCell ref="A12:F12"/>
    <mergeCell ref="A22:F22"/>
    <mergeCell ref="E2:F2"/>
    <mergeCell ref="E3:F3"/>
    <mergeCell ref="A33:B33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scale="79" fitToHeight="50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20FBD-1745-42B1-B194-0AC66E23A86C}">
  <sheetPr>
    <pageSetUpPr fitToPage="1"/>
  </sheetPr>
  <dimension ref="A1:P73"/>
  <sheetViews>
    <sheetView workbookViewId="0">
      <selection activeCell="A35" sqref="A35:D35"/>
    </sheetView>
  </sheetViews>
  <sheetFormatPr defaultRowHeight="15" x14ac:dyDescent="0.25"/>
  <cols>
    <col min="1" max="3" width="12" customWidth="1"/>
    <col min="4" max="4" width="40.7109375" customWidth="1"/>
    <col min="5" max="5" width="15.5703125" customWidth="1"/>
    <col min="6" max="6" width="15.42578125" customWidth="1"/>
    <col min="7" max="7" width="16" customWidth="1"/>
    <col min="8" max="8" width="15.28515625" customWidth="1"/>
    <col min="9" max="9" width="16.28515625" customWidth="1"/>
    <col min="10" max="10" width="15.7109375" customWidth="1"/>
    <col min="11" max="11" width="16.140625" customWidth="1"/>
    <col min="12" max="14" width="13.7109375" customWidth="1"/>
    <col min="15" max="15" width="15.5703125" customWidth="1"/>
    <col min="16" max="16" width="15.7109375" customWidth="1"/>
  </cols>
  <sheetData>
    <row r="1" spans="1:16" ht="15.75" x14ac:dyDescent="0.25">
      <c r="N1" s="1" t="s">
        <v>209</v>
      </c>
      <c r="O1" s="1"/>
    </row>
    <row r="2" spans="1:16" ht="15.75" x14ac:dyDescent="0.25">
      <c r="N2" s="193" t="s">
        <v>261</v>
      </c>
      <c r="O2" s="193"/>
    </row>
    <row r="3" spans="1:16" ht="15.75" x14ac:dyDescent="0.25">
      <c r="N3" s="194" t="s">
        <v>446</v>
      </c>
      <c r="O3" s="194"/>
    </row>
    <row r="5" spans="1:16" x14ac:dyDescent="0.25">
      <c r="A5" s="203" t="s">
        <v>158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</row>
    <row r="6" spans="1:16" x14ac:dyDescent="0.25">
      <c r="A6" s="203" t="s">
        <v>256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</row>
    <row r="7" spans="1:16" x14ac:dyDescent="0.25">
      <c r="A7" s="92" t="s">
        <v>74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</row>
    <row r="8" spans="1:16" x14ac:dyDescent="0.25">
      <c r="A8" s="93" t="s">
        <v>75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5" t="s">
        <v>94</v>
      </c>
    </row>
    <row r="9" spans="1:16" x14ac:dyDescent="0.25">
      <c r="A9" s="205" t="s">
        <v>95</v>
      </c>
      <c r="B9" s="205" t="s">
        <v>159</v>
      </c>
      <c r="C9" s="205" t="s">
        <v>97</v>
      </c>
      <c r="D9" s="197" t="s">
        <v>160</v>
      </c>
      <c r="E9" s="197" t="s">
        <v>5</v>
      </c>
      <c r="F9" s="197"/>
      <c r="G9" s="197"/>
      <c r="H9" s="197"/>
      <c r="I9" s="197"/>
      <c r="J9" s="197" t="s">
        <v>6</v>
      </c>
      <c r="K9" s="197"/>
      <c r="L9" s="197"/>
      <c r="M9" s="197"/>
      <c r="N9" s="197"/>
      <c r="O9" s="197"/>
      <c r="P9" s="198" t="s">
        <v>161</v>
      </c>
    </row>
    <row r="10" spans="1:16" x14ac:dyDescent="0.25">
      <c r="A10" s="197"/>
      <c r="B10" s="197"/>
      <c r="C10" s="197"/>
      <c r="D10" s="197"/>
      <c r="E10" s="198" t="s">
        <v>7</v>
      </c>
      <c r="F10" s="197" t="s">
        <v>162</v>
      </c>
      <c r="G10" s="197" t="s">
        <v>163</v>
      </c>
      <c r="H10" s="197"/>
      <c r="I10" s="197" t="s">
        <v>164</v>
      </c>
      <c r="J10" s="198" t="s">
        <v>7</v>
      </c>
      <c r="K10" s="197" t="s">
        <v>8</v>
      </c>
      <c r="L10" s="197" t="s">
        <v>162</v>
      </c>
      <c r="M10" s="197" t="s">
        <v>163</v>
      </c>
      <c r="N10" s="197"/>
      <c r="O10" s="197" t="s">
        <v>164</v>
      </c>
      <c r="P10" s="197"/>
    </row>
    <row r="11" spans="1:16" x14ac:dyDescent="0.25">
      <c r="A11" s="197"/>
      <c r="B11" s="197"/>
      <c r="C11" s="197"/>
      <c r="D11" s="197"/>
      <c r="E11" s="197"/>
      <c r="F11" s="197"/>
      <c r="G11" s="197" t="s">
        <v>165</v>
      </c>
      <c r="H11" s="197" t="s">
        <v>166</v>
      </c>
      <c r="I11" s="197"/>
      <c r="J11" s="197"/>
      <c r="K11" s="197"/>
      <c r="L11" s="197"/>
      <c r="M11" s="197" t="s">
        <v>165</v>
      </c>
      <c r="N11" s="197" t="s">
        <v>166</v>
      </c>
      <c r="O11" s="197"/>
      <c r="P11" s="197"/>
    </row>
    <row r="12" spans="1:16" ht="44.25" customHeight="1" x14ac:dyDescent="0.25">
      <c r="A12" s="197"/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</row>
    <row r="13" spans="1:16" x14ac:dyDescent="0.25">
      <c r="A13" s="96">
        <v>1</v>
      </c>
      <c r="B13" s="96">
        <v>2</v>
      </c>
      <c r="C13" s="96">
        <v>3</v>
      </c>
      <c r="D13" s="96">
        <v>4</v>
      </c>
      <c r="E13" s="97">
        <v>5</v>
      </c>
      <c r="F13" s="96">
        <v>6</v>
      </c>
      <c r="G13" s="96">
        <v>7</v>
      </c>
      <c r="H13" s="96">
        <v>8</v>
      </c>
      <c r="I13" s="96">
        <v>9</v>
      </c>
      <c r="J13" s="97">
        <v>10</v>
      </c>
      <c r="K13" s="96">
        <v>11</v>
      </c>
      <c r="L13" s="96">
        <v>12</v>
      </c>
      <c r="M13" s="96">
        <v>13</v>
      </c>
      <c r="N13" s="96">
        <v>14</v>
      </c>
      <c r="O13" s="96">
        <v>15</v>
      </c>
      <c r="P13" s="97">
        <v>16</v>
      </c>
    </row>
    <row r="14" spans="1:16" ht="42.75" x14ac:dyDescent="0.25">
      <c r="A14" s="98" t="s">
        <v>101</v>
      </c>
      <c r="B14" s="99"/>
      <c r="C14" s="100"/>
      <c r="D14" s="101" t="s">
        <v>167</v>
      </c>
      <c r="E14" s="102">
        <v>317912699</v>
      </c>
      <c r="F14" s="103">
        <v>259621281</v>
      </c>
      <c r="G14" s="103">
        <v>114977152</v>
      </c>
      <c r="H14" s="103">
        <v>25241275</v>
      </c>
      <c r="I14" s="103">
        <v>58291418</v>
      </c>
      <c r="J14" s="102">
        <v>28849065</v>
      </c>
      <c r="K14" s="103">
        <v>14470934</v>
      </c>
      <c r="L14" s="103">
        <v>381100</v>
      </c>
      <c r="M14" s="103">
        <v>0</v>
      </c>
      <c r="N14" s="103">
        <v>0</v>
      </c>
      <c r="O14" s="103">
        <v>28467965</v>
      </c>
      <c r="P14" s="102">
        <f t="shared" ref="P14:P69" si="0">E14+J14</f>
        <v>346761764</v>
      </c>
    </row>
    <row r="15" spans="1:16" ht="42.75" x14ac:dyDescent="0.25">
      <c r="A15" s="98" t="s">
        <v>103</v>
      </c>
      <c r="B15" s="99"/>
      <c r="C15" s="100"/>
      <c r="D15" s="101" t="s">
        <v>167</v>
      </c>
      <c r="E15" s="102">
        <v>317912699</v>
      </c>
      <c r="F15" s="103">
        <v>259621281</v>
      </c>
      <c r="G15" s="103">
        <v>114977152</v>
      </c>
      <c r="H15" s="103">
        <v>25241275</v>
      </c>
      <c r="I15" s="103">
        <v>58291418</v>
      </c>
      <c r="J15" s="102">
        <v>28849065</v>
      </c>
      <c r="K15" s="103">
        <v>14470934</v>
      </c>
      <c r="L15" s="103">
        <v>381100</v>
      </c>
      <c r="M15" s="103">
        <v>0</v>
      </c>
      <c r="N15" s="103">
        <v>0</v>
      </c>
      <c r="O15" s="103">
        <v>28467965</v>
      </c>
      <c r="P15" s="102">
        <f t="shared" si="0"/>
        <v>346761764</v>
      </c>
    </row>
    <row r="16" spans="1:16" ht="75" x14ac:dyDescent="0.25">
      <c r="A16" s="104" t="s">
        <v>168</v>
      </c>
      <c r="B16" s="104" t="s">
        <v>169</v>
      </c>
      <c r="C16" s="105" t="s">
        <v>170</v>
      </c>
      <c r="D16" s="108" t="s">
        <v>171</v>
      </c>
      <c r="E16" s="107">
        <v>51118569</v>
      </c>
      <c r="F16" s="108">
        <v>50875519</v>
      </c>
      <c r="G16" s="108">
        <v>33272384</v>
      </c>
      <c r="H16" s="108">
        <v>3779288</v>
      </c>
      <c r="I16" s="108">
        <v>243050</v>
      </c>
      <c r="J16" s="107">
        <v>220000</v>
      </c>
      <c r="K16" s="108">
        <v>0</v>
      </c>
      <c r="L16" s="108">
        <v>220000</v>
      </c>
      <c r="M16" s="108">
        <v>0</v>
      </c>
      <c r="N16" s="108">
        <v>0</v>
      </c>
      <c r="O16" s="108">
        <v>0</v>
      </c>
      <c r="P16" s="107">
        <f t="shared" si="0"/>
        <v>51338569</v>
      </c>
    </row>
    <row r="17" spans="1:16" ht="45" x14ac:dyDescent="0.25">
      <c r="A17" s="104" t="s">
        <v>172</v>
      </c>
      <c r="B17" s="104" t="s">
        <v>173</v>
      </c>
      <c r="C17" s="105" t="s">
        <v>174</v>
      </c>
      <c r="D17" s="108" t="s">
        <v>175</v>
      </c>
      <c r="E17" s="107">
        <v>29672003</v>
      </c>
      <c r="F17" s="108">
        <v>29522003</v>
      </c>
      <c r="G17" s="108">
        <v>6153665</v>
      </c>
      <c r="H17" s="108">
        <v>13272376</v>
      </c>
      <c r="I17" s="108">
        <v>150000</v>
      </c>
      <c r="J17" s="107">
        <v>0</v>
      </c>
      <c r="K17" s="108">
        <v>0</v>
      </c>
      <c r="L17" s="108">
        <v>0</v>
      </c>
      <c r="M17" s="108">
        <v>0</v>
      </c>
      <c r="N17" s="108">
        <v>0</v>
      </c>
      <c r="O17" s="108">
        <v>0</v>
      </c>
      <c r="P17" s="107">
        <f t="shared" si="0"/>
        <v>29672003</v>
      </c>
    </row>
    <row r="18" spans="1:16" ht="45" x14ac:dyDescent="0.25">
      <c r="A18" s="104" t="s">
        <v>284</v>
      </c>
      <c r="B18" s="104" t="s">
        <v>285</v>
      </c>
      <c r="C18" s="105" t="s">
        <v>174</v>
      </c>
      <c r="D18" s="108" t="s">
        <v>286</v>
      </c>
      <c r="E18" s="107">
        <v>65470400</v>
      </c>
      <c r="F18" s="108">
        <v>65470400</v>
      </c>
      <c r="G18" s="108">
        <v>53761956</v>
      </c>
      <c r="H18" s="108">
        <v>0</v>
      </c>
      <c r="I18" s="108">
        <v>0</v>
      </c>
      <c r="J18" s="107">
        <v>0</v>
      </c>
      <c r="K18" s="108">
        <v>0</v>
      </c>
      <c r="L18" s="108">
        <v>0</v>
      </c>
      <c r="M18" s="108">
        <v>0</v>
      </c>
      <c r="N18" s="108">
        <v>0</v>
      </c>
      <c r="O18" s="108">
        <v>0</v>
      </c>
      <c r="P18" s="107">
        <f t="shared" si="0"/>
        <v>65470400</v>
      </c>
    </row>
    <row r="19" spans="1:16" ht="105" x14ac:dyDescent="0.25">
      <c r="A19" s="104" t="s">
        <v>350</v>
      </c>
      <c r="B19" s="104" t="s">
        <v>351</v>
      </c>
      <c r="C19" s="105" t="s">
        <v>289</v>
      </c>
      <c r="D19" s="108" t="s">
        <v>352</v>
      </c>
      <c r="E19" s="107">
        <v>307100</v>
      </c>
      <c r="F19" s="108">
        <v>307100</v>
      </c>
      <c r="G19" s="108">
        <v>251720</v>
      </c>
      <c r="H19" s="108">
        <v>0</v>
      </c>
      <c r="I19" s="108">
        <v>0</v>
      </c>
      <c r="J19" s="107">
        <v>0</v>
      </c>
      <c r="K19" s="108">
        <v>0</v>
      </c>
      <c r="L19" s="108">
        <v>0</v>
      </c>
      <c r="M19" s="108">
        <v>0</v>
      </c>
      <c r="N19" s="108">
        <v>0</v>
      </c>
      <c r="O19" s="108">
        <v>0</v>
      </c>
      <c r="P19" s="107">
        <f t="shared" si="0"/>
        <v>307100</v>
      </c>
    </row>
    <row r="20" spans="1:16" ht="90" x14ac:dyDescent="0.25">
      <c r="A20" s="104" t="s">
        <v>400</v>
      </c>
      <c r="B20" s="104" t="s">
        <v>401</v>
      </c>
      <c r="C20" s="105" t="s">
        <v>289</v>
      </c>
      <c r="D20" s="108" t="s">
        <v>402</v>
      </c>
      <c r="E20" s="107">
        <v>264000</v>
      </c>
      <c r="F20" s="108">
        <v>0</v>
      </c>
      <c r="G20" s="108">
        <v>0</v>
      </c>
      <c r="H20" s="108">
        <v>0</v>
      </c>
      <c r="I20" s="108">
        <v>264000</v>
      </c>
      <c r="J20" s="107">
        <v>0</v>
      </c>
      <c r="K20" s="108">
        <v>0</v>
      </c>
      <c r="L20" s="108">
        <v>0</v>
      </c>
      <c r="M20" s="108">
        <v>0</v>
      </c>
      <c r="N20" s="108">
        <v>0</v>
      </c>
      <c r="O20" s="108">
        <v>0</v>
      </c>
      <c r="P20" s="107">
        <f t="shared" si="0"/>
        <v>264000</v>
      </c>
    </row>
    <row r="21" spans="1:16" ht="75" x14ac:dyDescent="0.25">
      <c r="A21" s="104" t="s">
        <v>403</v>
      </c>
      <c r="B21" s="104" t="s">
        <v>404</v>
      </c>
      <c r="C21" s="105" t="s">
        <v>289</v>
      </c>
      <c r="D21" s="108" t="s">
        <v>405</v>
      </c>
      <c r="E21" s="107">
        <v>0</v>
      </c>
      <c r="F21" s="108">
        <v>0</v>
      </c>
      <c r="G21" s="108">
        <v>0</v>
      </c>
      <c r="H21" s="108">
        <v>0</v>
      </c>
      <c r="I21" s="108">
        <v>0</v>
      </c>
      <c r="J21" s="107">
        <v>2376000</v>
      </c>
      <c r="K21" s="108">
        <v>0</v>
      </c>
      <c r="L21" s="108">
        <v>0</v>
      </c>
      <c r="M21" s="108">
        <v>0</v>
      </c>
      <c r="N21" s="108">
        <v>0</v>
      </c>
      <c r="O21" s="108">
        <v>2376000</v>
      </c>
      <c r="P21" s="107">
        <f t="shared" si="0"/>
        <v>2376000</v>
      </c>
    </row>
    <row r="22" spans="1:16" ht="60" x14ac:dyDescent="0.25">
      <c r="A22" s="104" t="s">
        <v>287</v>
      </c>
      <c r="B22" s="104" t="s">
        <v>288</v>
      </c>
      <c r="C22" s="105" t="s">
        <v>289</v>
      </c>
      <c r="D22" s="108" t="s">
        <v>290</v>
      </c>
      <c r="E22" s="107">
        <v>0</v>
      </c>
      <c r="F22" s="108">
        <v>0</v>
      </c>
      <c r="G22" s="108">
        <v>0</v>
      </c>
      <c r="H22" s="108">
        <v>0</v>
      </c>
      <c r="I22" s="108">
        <v>0</v>
      </c>
      <c r="J22" s="107">
        <v>1895083</v>
      </c>
      <c r="K22" s="108">
        <v>1895083</v>
      </c>
      <c r="L22" s="108">
        <v>0</v>
      </c>
      <c r="M22" s="108">
        <v>0</v>
      </c>
      <c r="N22" s="108">
        <v>0</v>
      </c>
      <c r="O22" s="108">
        <v>1895083</v>
      </c>
      <c r="P22" s="107">
        <f t="shared" si="0"/>
        <v>1895083</v>
      </c>
    </row>
    <row r="23" spans="1:16" ht="60" x14ac:dyDescent="0.25">
      <c r="A23" s="104" t="s">
        <v>291</v>
      </c>
      <c r="B23" s="104" t="s">
        <v>292</v>
      </c>
      <c r="C23" s="105" t="s">
        <v>289</v>
      </c>
      <c r="D23" s="108" t="s">
        <v>293</v>
      </c>
      <c r="E23" s="107">
        <v>5729000</v>
      </c>
      <c r="F23" s="108">
        <v>5729000</v>
      </c>
      <c r="G23" s="108">
        <v>4708784</v>
      </c>
      <c r="H23" s="108">
        <v>0</v>
      </c>
      <c r="I23" s="108">
        <v>0</v>
      </c>
      <c r="J23" s="107">
        <v>0</v>
      </c>
      <c r="K23" s="108">
        <v>0</v>
      </c>
      <c r="L23" s="108">
        <v>0</v>
      </c>
      <c r="M23" s="108">
        <v>0</v>
      </c>
      <c r="N23" s="108">
        <v>0</v>
      </c>
      <c r="O23" s="108">
        <v>0</v>
      </c>
      <c r="P23" s="107">
        <f t="shared" si="0"/>
        <v>5729000</v>
      </c>
    </row>
    <row r="24" spans="1:16" ht="90" x14ac:dyDescent="0.25">
      <c r="A24" s="104" t="s">
        <v>294</v>
      </c>
      <c r="B24" s="104" t="s">
        <v>295</v>
      </c>
      <c r="C24" s="105" t="s">
        <v>289</v>
      </c>
      <c r="D24" s="108" t="s">
        <v>296</v>
      </c>
      <c r="E24" s="107">
        <v>0</v>
      </c>
      <c r="F24" s="108">
        <v>0</v>
      </c>
      <c r="G24" s="108">
        <v>0</v>
      </c>
      <c r="H24" s="108">
        <v>0</v>
      </c>
      <c r="I24" s="108">
        <v>0</v>
      </c>
      <c r="J24" s="107">
        <v>161100</v>
      </c>
      <c r="K24" s="108">
        <v>0</v>
      </c>
      <c r="L24" s="108">
        <v>161100</v>
      </c>
      <c r="M24" s="108">
        <v>0</v>
      </c>
      <c r="N24" s="108">
        <v>0</v>
      </c>
      <c r="O24" s="108">
        <v>0</v>
      </c>
      <c r="P24" s="107">
        <f t="shared" si="0"/>
        <v>161100</v>
      </c>
    </row>
    <row r="25" spans="1:16" ht="60" x14ac:dyDescent="0.25">
      <c r="A25" s="104" t="s">
        <v>297</v>
      </c>
      <c r="B25" s="104" t="s">
        <v>298</v>
      </c>
      <c r="C25" s="105" t="s">
        <v>289</v>
      </c>
      <c r="D25" s="108" t="s">
        <v>299</v>
      </c>
      <c r="E25" s="107">
        <v>3224300</v>
      </c>
      <c r="F25" s="108">
        <v>3224300</v>
      </c>
      <c r="G25" s="108">
        <v>0</v>
      </c>
      <c r="H25" s="108">
        <v>0</v>
      </c>
      <c r="I25" s="108">
        <v>0</v>
      </c>
      <c r="J25" s="107">
        <v>0</v>
      </c>
      <c r="K25" s="108">
        <v>0</v>
      </c>
      <c r="L25" s="108">
        <v>0</v>
      </c>
      <c r="M25" s="108">
        <v>0</v>
      </c>
      <c r="N25" s="108">
        <v>0</v>
      </c>
      <c r="O25" s="108">
        <v>0</v>
      </c>
      <c r="P25" s="107">
        <f t="shared" si="0"/>
        <v>3224300</v>
      </c>
    </row>
    <row r="26" spans="1:16" ht="30" x14ac:dyDescent="0.25">
      <c r="A26" s="104" t="s">
        <v>300</v>
      </c>
      <c r="B26" s="104" t="s">
        <v>301</v>
      </c>
      <c r="C26" s="105" t="s">
        <v>302</v>
      </c>
      <c r="D26" s="108" t="s">
        <v>303</v>
      </c>
      <c r="E26" s="107">
        <v>4796241</v>
      </c>
      <c r="F26" s="108">
        <v>4796241</v>
      </c>
      <c r="G26" s="108">
        <v>0</v>
      </c>
      <c r="H26" s="108">
        <v>0</v>
      </c>
      <c r="I26" s="108">
        <v>0</v>
      </c>
      <c r="J26" s="107">
        <v>0</v>
      </c>
      <c r="K26" s="108">
        <v>0</v>
      </c>
      <c r="L26" s="108">
        <v>0</v>
      </c>
      <c r="M26" s="108">
        <v>0</v>
      </c>
      <c r="N26" s="108">
        <v>0</v>
      </c>
      <c r="O26" s="108">
        <v>0</v>
      </c>
      <c r="P26" s="107">
        <f t="shared" si="0"/>
        <v>4796241</v>
      </c>
    </row>
    <row r="27" spans="1:16" ht="30" x14ac:dyDescent="0.25">
      <c r="A27" s="104" t="s">
        <v>304</v>
      </c>
      <c r="B27" s="104" t="s">
        <v>305</v>
      </c>
      <c r="C27" s="105" t="s">
        <v>235</v>
      </c>
      <c r="D27" s="108" t="s">
        <v>306</v>
      </c>
      <c r="E27" s="107">
        <v>746970</v>
      </c>
      <c r="F27" s="108">
        <v>746970</v>
      </c>
      <c r="G27" s="108">
        <v>0</v>
      </c>
      <c r="H27" s="108">
        <v>0</v>
      </c>
      <c r="I27" s="108">
        <v>0</v>
      </c>
      <c r="J27" s="107">
        <v>0</v>
      </c>
      <c r="K27" s="108">
        <v>0</v>
      </c>
      <c r="L27" s="108">
        <v>0</v>
      </c>
      <c r="M27" s="108">
        <v>0</v>
      </c>
      <c r="N27" s="108">
        <v>0</v>
      </c>
      <c r="O27" s="108">
        <v>0</v>
      </c>
      <c r="P27" s="107">
        <f t="shared" si="0"/>
        <v>746970</v>
      </c>
    </row>
    <row r="28" spans="1:16" ht="30" x14ac:dyDescent="0.25">
      <c r="A28" s="104" t="s">
        <v>307</v>
      </c>
      <c r="B28" s="104" t="s">
        <v>308</v>
      </c>
      <c r="C28" s="105" t="s">
        <v>235</v>
      </c>
      <c r="D28" s="108" t="s">
        <v>309</v>
      </c>
      <c r="E28" s="107">
        <v>5689887</v>
      </c>
      <c r="F28" s="108">
        <v>0</v>
      </c>
      <c r="G28" s="108">
        <v>0</v>
      </c>
      <c r="H28" s="108">
        <v>0</v>
      </c>
      <c r="I28" s="108">
        <v>5689887</v>
      </c>
      <c r="J28" s="107">
        <v>0</v>
      </c>
      <c r="K28" s="108">
        <v>0</v>
      </c>
      <c r="L28" s="108">
        <v>0</v>
      </c>
      <c r="M28" s="108">
        <v>0</v>
      </c>
      <c r="N28" s="108">
        <v>0</v>
      </c>
      <c r="O28" s="108">
        <v>0</v>
      </c>
      <c r="P28" s="107">
        <f t="shared" si="0"/>
        <v>5689887</v>
      </c>
    </row>
    <row r="29" spans="1:16" ht="60" x14ac:dyDescent="0.25">
      <c r="A29" s="104" t="s">
        <v>224</v>
      </c>
      <c r="B29" s="104" t="s">
        <v>234</v>
      </c>
      <c r="C29" s="105" t="s">
        <v>235</v>
      </c>
      <c r="D29" s="108" t="s">
        <v>257</v>
      </c>
      <c r="E29" s="107">
        <v>0</v>
      </c>
      <c r="F29" s="108">
        <v>0</v>
      </c>
      <c r="G29" s="108">
        <v>0</v>
      </c>
      <c r="H29" s="108">
        <v>0</v>
      </c>
      <c r="I29" s="108">
        <v>0</v>
      </c>
      <c r="J29" s="107">
        <v>1836196</v>
      </c>
      <c r="K29" s="108">
        <v>1836196</v>
      </c>
      <c r="L29" s="108">
        <v>0</v>
      </c>
      <c r="M29" s="108">
        <v>0</v>
      </c>
      <c r="N29" s="108">
        <v>0</v>
      </c>
      <c r="O29" s="108">
        <v>1836196</v>
      </c>
      <c r="P29" s="107">
        <f t="shared" si="0"/>
        <v>1836196</v>
      </c>
    </row>
    <row r="30" spans="1:16" ht="30" x14ac:dyDescent="0.25">
      <c r="A30" s="104" t="s">
        <v>105</v>
      </c>
      <c r="B30" s="104" t="s">
        <v>106</v>
      </c>
      <c r="C30" s="105" t="s">
        <v>107</v>
      </c>
      <c r="D30" s="108" t="s">
        <v>108</v>
      </c>
      <c r="E30" s="107">
        <v>60000</v>
      </c>
      <c r="F30" s="108">
        <v>60000</v>
      </c>
      <c r="G30" s="108">
        <v>0</v>
      </c>
      <c r="H30" s="108">
        <v>0</v>
      </c>
      <c r="I30" s="108">
        <v>0</v>
      </c>
      <c r="J30" s="107">
        <v>0</v>
      </c>
      <c r="K30" s="108">
        <v>0</v>
      </c>
      <c r="L30" s="108">
        <v>0</v>
      </c>
      <c r="M30" s="108">
        <v>0</v>
      </c>
      <c r="N30" s="108">
        <v>0</v>
      </c>
      <c r="O30" s="108">
        <v>0</v>
      </c>
      <c r="P30" s="107">
        <f t="shared" si="0"/>
        <v>60000</v>
      </c>
    </row>
    <row r="31" spans="1:16" ht="30" x14ac:dyDescent="0.25">
      <c r="A31" s="104" t="s">
        <v>154</v>
      </c>
      <c r="B31" s="104" t="s">
        <v>155</v>
      </c>
      <c r="C31" s="105" t="s">
        <v>156</v>
      </c>
      <c r="D31" s="108" t="s">
        <v>157</v>
      </c>
      <c r="E31" s="107">
        <v>30000</v>
      </c>
      <c r="F31" s="108">
        <v>30000</v>
      </c>
      <c r="G31" s="108">
        <v>0</v>
      </c>
      <c r="H31" s="108">
        <v>0</v>
      </c>
      <c r="I31" s="108">
        <v>0</v>
      </c>
      <c r="J31" s="107">
        <v>0</v>
      </c>
      <c r="K31" s="108">
        <v>0</v>
      </c>
      <c r="L31" s="108">
        <v>0</v>
      </c>
      <c r="M31" s="108">
        <v>0</v>
      </c>
      <c r="N31" s="108">
        <v>0</v>
      </c>
      <c r="O31" s="108">
        <v>0</v>
      </c>
      <c r="P31" s="107">
        <f t="shared" si="0"/>
        <v>30000</v>
      </c>
    </row>
    <row r="32" spans="1:16" ht="75" x14ac:dyDescent="0.25">
      <c r="A32" s="104" t="s">
        <v>109</v>
      </c>
      <c r="B32" s="104" t="s">
        <v>176</v>
      </c>
      <c r="C32" s="105" t="s">
        <v>156</v>
      </c>
      <c r="D32" s="108" t="s">
        <v>110</v>
      </c>
      <c r="E32" s="107">
        <v>370000</v>
      </c>
      <c r="F32" s="108">
        <v>370000</v>
      </c>
      <c r="G32" s="108">
        <v>0</v>
      </c>
      <c r="H32" s="108">
        <v>0</v>
      </c>
      <c r="I32" s="108">
        <v>0</v>
      </c>
      <c r="J32" s="107">
        <v>0</v>
      </c>
      <c r="K32" s="108">
        <v>0</v>
      </c>
      <c r="L32" s="108">
        <v>0</v>
      </c>
      <c r="M32" s="108">
        <v>0</v>
      </c>
      <c r="N32" s="108">
        <v>0</v>
      </c>
      <c r="O32" s="108">
        <v>0</v>
      </c>
      <c r="P32" s="107">
        <f t="shared" si="0"/>
        <v>370000</v>
      </c>
    </row>
    <row r="33" spans="1:16" ht="90" x14ac:dyDescent="0.25">
      <c r="A33" s="104" t="s">
        <v>150</v>
      </c>
      <c r="B33" s="104" t="s">
        <v>151</v>
      </c>
      <c r="C33" s="105" t="s">
        <v>152</v>
      </c>
      <c r="D33" s="108" t="s">
        <v>153</v>
      </c>
      <c r="E33" s="107">
        <v>508800</v>
      </c>
      <c r="F33" s="108">
        <v>508800</v>
      </c>
      <c r="G33" s="108">
        <v>0</v>
      </c>
      <c r="H33" s="108">
        <v>0</v>
      </c>
      <c r="I33" s="108">
        <v>0</v>
      </c>
      <c r="J33" s="107">
        <v>0</v>
      </c>
      <c r="K33" s="108">
        <v>0</v>
      </c>
      <c r="L33" s="108">
        <v>0</v>
      </c>
      <c r="M33" s="108">
        <v>0</v>
      </c>
      <c r="N33" s="108">
        <v>0</v>
      </c>
      <c r="O33" s="108">
        <v>0</v>
      </c>
      <c r="P33" s="107">
        <f t="shared" si="0"/>
        <v>508800</v>
      </c>
    </row>
    <row r="34" spans="1:16" ht="90" x14ac:dyDescent="0.25">
      <c r="A34" s="104" t="s">
        <v>310</v>
      </c>
      <c r="B34" s="104" t="s">
        <v>311</v>
      </c>
      <c r="C34" s="105" t="s">
        <v>107</v>
      </c>
      <c r="D34" s="108" t="s">
        <v>312</v>
      </c>
      <c r="E34" s="107">
        <v>1111776</v>
      </c>
      <c r="F34" s="108">
        <v>1111776</v>
      </c>
      <c r="G34" s="108">
        <v>984308</v>
      </c>
      <c r="H34" s="108">
        <v>0</v>
      </c>
      <c r="I34" s="108">
        <v>0</v>
      </c>
      <c r="J34" s="107">
        <v>0</v>
      </c>
      <c r="K34" s="108">
        <v>0</v>
      </c>
      <c r="L34" s="108">
        <v>0</v>
      </c>
      <c r="M34" s="108">
        <v>0</v>
      </c>
      <c r="N34" s="108">
        <v>0</v>
      </c>
      <c r="O34" s="108">
        <v>0</v>
      </c>
      <c r="P34" s="107">
        <f t="shared" si="0"/>
        <v>1111776</v>
      </c>
    </row>
    <row r="35" spans="1:16" ht="30" x14ac:dyDescent="0.25">
      <c r="A35" s="104" t="s">
        <v>447</v>
      </c>
      <c r="B35" s="104" t="s">
        <v>448</v>
      </c>
      <c r="C35" s="105" t="s">
        <v>449</v>
      </c>
      <c r="D35" s="108" t="s">
        <v>450</v>
      </c>
      <c r="E35" s="107">
        <v>34000</v>
      </c>
      <c r="F35" s="108">
        <v>34000</v>
      </c>
      <c r="G35" s="108">
        <v>27869</v>
      </c>
      <c r="H35" s="108">
        <v>0</v>
      </c>
      <c r="I35" s="108">
        <v>0</v>
      </c>
      <c r="J35" s="107">
        <v>0</v>
      </c>
      <c r="K35" s="108">
        <v>0</v>
      </c>
      <c r="L35" s="108">
        <v>0</v>
      </c>
      <c r="M35" s="108">
        <v>0</v>
      </c>
      <c r="N35" s="108">
        <v>0</v>
      </c>
      <c r="O35" s="108">
        <v>0</v>
      </c>
      <c r="P35" s="107">
        <f t="shared" si="0"/>
        <v>34000</v>
      </c>
    </row>
    <row r="36" spans="1:16" ht="60" x14ac:dyDescent="0.25">
      <c r="A36" s="104" t="s">
        <v>177</v>
      </c>
      <c r="B36" s="104" t="s">
        <v>178</v>
      </c>
      <c r="C36" s="105" t="s">
        <v>113</v>
      </c>
      <c r="D36" s="108" t="s">
        <v>258</v>
      </c>
      <c r="E36" s="107">
        <v>15565825</v>
      </c>
      <c r="F36" s="108">
        <v>14920825</v>
      </c>
      <c r="G36" s="108">
        <v>8626975</v>
      </c>
      <c r="H36" s="108">
        <v>204489</v>
      </c>
      <c r="I36" s="108">
        <v>645000</v>
      </c>
      <c r="J36" s="107">
        <v>0</v>
      </c>
      <c r="K36" s="108">
        <v>0</v>
      </c>
      <c r="L36" s="108">
        <v>0</v>
      </c>
      <c r="M36" s="108">
        <v>0</v>
      </c>
      <c r="N36" s="108">
        <v>0</v>
      </c>
      <c r="O36" s="108">
        <v>0</v>
      </c>
      <c r="P36" s="107">
        <f t="shared" si="0"/>
        <v>15565825</v>
      </c>
    </row>
    <row r="37" spans="1:16" ht="30" x14ac:dyDescent="0.25">
      <c r="A37" s="104" t="s">
        <v>111</v>
      </c>
      <c r="B37" s="104" t="s">
        <v>112</v>
      </c>
      <c r="C37" s="105" t="s">
        <v>113</v>
      </c>
      <c r="D37" s="108" t="s">
        <v>313</v>
      </c>
      <c r="E37" s="107">
        <v>3054658</v>
      </c>
      <c r="F37" s="108">
        <v>3054658</v>
      </c>
      <c r="G37" s="108">
        <v>0</v>
      </c>
      <c r="H37" s="108">
        <v>0</v>
      </c>
      <c r="I37" s="108">
        <v>0</v>
      </c>
      <c r="J37" s="107">
        <v>0</v>
      </c>
      <c r="K37" s="108">
        <v>0</v>
      </c>
      <c r="L37" s="108">
        <v>0</v>
      </c>
      <c r="M37" s="108">
        <v>0</v>
      </c>
      <c r="N37" s="108">
        <v>0</v>
      </c>
      <c r="O37" s="108">
        <v>0</v>
      </c>
      <c r="P37" s="107">
        <f t="shared" si="0"/>
        <v>3054658</v>
      </c>
    </row>
    <row r="38" spans="1:16" ht="30" x14ac:dyDescent="0.25">
      <c r="A38" s="104" t="s">
        <v>179</v>
      </c>
      <c r="B38" s="104" t="s">
        <v>180</v>
      </c>
      <c r="C38" s="105" t="s">
        <v>181</v>
      </c>
      <c r="D38" s="108" t="s">
        <v>182</v>
      </c>
      <c r="E38" s="107">
        <v>12638119</v>
      </c>
      <c r="F38" s="108">
        <v>12638119</v>
      </c>
      <c r="G38" s="108">
        <v>7189491</v>
      </c>
      <c r="H38" s="108">
        <v>1219772</v>
      </c>
      <c r="I38" s="108">
        <v>0</v>
      </c>
      <c r="J38" s="107">
        <v>0</v>
      </c>
      <c r="K38" s="108">
        <v>0</v>
      </c>
      <c r="L38" s="108">
        <v>0</v>
      </c>
      <c r="M38" s="108">
        <v>0</v>
      </c>
      <c r="N38" s="108">
        <v>0</v>
      </c>
      <c r="O38" s="108">
        <v>0</v>
      </c>
      <c r="P38" s="107">
        <f t="shared" si="0"/>
        <v>12638119</v>
      </c>
    </row>
    <row r="39" spans="1:16" ht="60" x14ac:dyDescent="0.25">
      <c r="A39" s="104" t="s">
        <v>314</v>
      </c>
      <c r="B39" s="104" t="s">
        <v>315</v>
      </c>
      <c r="C39" s="105" t="s">
        <v>117</v>
      </c>
      <c r="D39" s="108" t="s">
        <v>316</v>
      </c>
      <c r="E39" s="107">
        <v>38816447</v>
      </c>
      <c r="F39" s="108">
        <v>0</v>
      </c>
      <c r="G39" s="108">
        <v>0</v>
      </c>
      <c r="H39" s="108">
        <v>0</v>
      </c>
      <c r="I39" s="108">
        <v>38816447</v>
      </c>
      <c r="J39" s="107">
        <v>0</v>
      </c>
      <c r="K39" s="108">
        <v>0</v>
      </c>
      <c r="L39" s="108">
        <v>0</v>
      </c>
      <c r="M39" s="108">
        <v>0</v>
      </c>
      <c r="N39" s="108">
        <v>0</v>
      </c>
      <c r="O39" s="108">
        <v>0</v>
      </c>
      <c r="P39" s="107">
        <f t="shared" si="0"/>
        <v>38816447</v>
      </c>
    </row>
    <row r="40" spans="1:16" ht="30" x14ac:dyDescent="0.25">
      <c r="A40" s="104" t="s">
        <v>115</v>
      </c>
      <c r="B40" s="104" t="s">
        <v>116</v>
      </c>
      <c r="C40" s="105" t="s">
        <v>117</v>
      </c>
      <c r="D40" s="108" t="s">
        <v>118</v>
      </c>
      <c r="E40" s="107">
        <v>51317789</v>
      </c>
      <c r="F40" s="108">
        <v>51317789</v>
      </c>
      <c r="G40" s="108">
        <v>0</v>
      </c>
      <c r="H40" s="108">
        <v>6765350</v>
      </c>
      <c r="I40" s="108">
        <v>0</v>
      </c>
      <c r="J40" s="107">
        <v>0</v>
      </c>
      <c r="K40" s="108">
        <v>0</v>
      </c>
      <c r="L40" s="108">
        <v>0</v>
      </c>
      <c r="M40" s="108">
        <v>0</v>
      </c>
      <c r="N40" s="108">
        <v>0</v>
      </c>
      <c r="O40" s="108">
        <v>0</v>
      </c>
      <c r="P40" s="107">
        <f t="shared" si="0"/>
        <v>51317789</v>
      </c>
    </row>
    <row r="41" spans="1:16" ht="75" x14ac:dyDescent="0.25">
      <c r="A41" s="104" t="s">
        <v>370</v>
      </c>
      <c r="B41" s="104" t="s">
        <v>371</v>
      </c>
      <c r="C41" s="105" t="s">
        <v>372</v>
      </c>
      <c r="D41" s="108" t="s">
        <v>373</v>
      </c>
      <c r="E41" s="107">
        <v>0</v>
      </c>
      <c r="F41" s="108">
        <v>0</v>
      </c>
      <c r="G41" s="108">
        <v>0</v>
      </c>
      <c r="H41" s="108">
        <v>0</v>
      </c>
      <c r="I41" s="108">
        <v>0</v>
      </c>
      <c r="J41" s="107">
        <v>1369378</v>
      </c>
      <c r="K41" s="108">
        <v>1369378</v>
      </c>
      <c r="L41" s="108">
        <v>0</v>
      </c>
      <c r="M41" s="108">
        <v>0</v>
      </c>
      <c r="N41" s="108">
        <v>0</v>
      </c>
      <c r="O41" s="108">
        <v>1369378</v>
      </c>
      <c r="P41" s="107">
        <f t="shared" si="0"/>
        <v>1369378</v>
      </c>
    </row>
    <row r="42" spans="1:16" x14ac:dyDescent="0.25">
      <c r="A42" s="104" t="s">
        <v>353</v>
      </c>
      <c r="B42" s="104" t="s">
        <v>354</v>
      </c>
      <c r="C42" s="105" t="s">
        <v>355</v>
      </c>
      <c r="D42" s="108" t="s">
        <v>356</v>
      </c>
      <c r="E42" s="107">
        <v>298998</v>
      </c>
      <c r="F42" s="108">
        <v>99000</v>
      </c>
      <c r="G42" s="108">
        <v>0</v>
      </c>
      <c r="H42" s="108">
        <v>0</v>
      </c>
      <c r="I42" s="108">
        <v>199998</v>
      </c>
      <c r="J42" s="107">
        <v>0</v>
      </c>
      <c r="K42" s="108">
        <v>0</v>
      </c>
      <c r="L42" s="108">
        <v>0</v>
      </c>
      <c r="M42" s="108">
        <v>0</v>
      </c>
      <c r="N42" s="108">
        <v>0</v>
      </c>
      <c r="O42" s="108">
        <v>0</v>
      </c>
      <c r="P42" s="107">
        <f t="shared" si="0"/>
        <v>298998</v>
      </c>
    </row>
    <row r="43" spans="1:16" ht="75" x14ac:dyDescent="0.25">
      <c r="A43" s="104" t="s">
        <v>231</v>
      </c>
      <c r="B43" s="104" t="s">
        <v>232</v>
      </c>
      <c r="C43" s="105" t="s">
        <v>121</v>
      </c>
      <c r="D43" s="108" t="s">
        <v>259</v>
      </c>
      <c r="E43" s="107">
        <v>0</v>
      </c>
      <c r="F43" s="108">
        <v>0</v>
      </c>
      <c r="G43" s="108">
        <v>0</v>
      </c>
      <c r="H43" s="108">
        <v>0</v>
      </c>
      <c r="I43" s="108">
        <v>0</v>
      </c>
      <c r="J43" s="107">
        <v>8885027</v>
      </c>
      <c r="K43" s="108">
        <v>8885027</v>
      </c>
      <c r="L43" s="108">
        <v>0</v>
      </c>
      <c r="M43" s="108">
        <v>0</v>
      </c>
      <c r="N43" s="108">
        <v>0</v>
      </c>
      <c r="O43" s="108">
        <v>8885027</v>
      </c>
      <c r="P43" s="107">
        <f t="shared" si="0"/>
        <v>8885027</v>
      </c>
    </row>
    <row r="44" spans="1:16" ht="30" x14ac:dyDescent="0.25">
      <c r="A44" s="104" t="s">
        <v>317</v>
      </c>
      <c r="B44" s="104" t="s">
        <v>318</v>
      </c>
      <c r="C44" s="105" t="s">
        <v>121</v>
      </c>
      <c r="D44" s="108" t="s">
        <v>319</v>
      </c>
      <c r="E44" s="107">
        <v>0</v>
      </c>
      <c r="F44" s="108">
        <v>0</v>
      </c>
      <c r="G44" s="108">
        <v>0</v>
      </c>
      <c r="H44" s="108">
        <v>0</v>
      </c>
      <c r="I44" s="108">
        <v>0</v>
      </c>
      <c r="J44" s="107">
        <v>11500000</v>
      </c>
      <c r="K44" s="108">
        <v>0</v>
      </c>
      <c r="L44" s="108">
        <v>0</v>
      </c>
      <c r="M44" s="108">
        <v>0</v>
      </c>
      <c r="N44" s="108">
        <v>0</v>
      </c>
      <c r="O44" s="108">
        <v>11500000</v>
      </c>
      <c r="P44" s="107">
        <f t="shared" si="0"/>
        <v>11500000</v>
      </c>
    </row>
    <row r="45" spans="1:16" ht="45" x14ac:dyDescent="0.25">
      <c r="A45" s="104" t="s">
        <v>357</v>
      </c>
      <c r="B45" s="104" t="s">
        <v>358</v>
      </c>
      <c r="C45" s="105" t="s">
        <v>359</v>
      </c>
      <c r="D45" s="108" t="s">
        <v>360</v>
      </c>
      <c r="E45" s="107">
        <v>587200</v>
      </c>
      <c r="F45" s="108">
        <v>0</v>
      </c>
      <c r="G45" s="108">
        <v>0</v>
      </c>
      <c r="H45" s="108">
        <v>0</v>
      </c>
      <c r="I45" s="108">
        <v>587200</v>
      </c>
      <c r="J45" s="107">
        <v>0</v>
      </c>
      <c r="K45" s="108">
        <v>0</v>
      </c>
      <c r="L45" s="108">
        <v>0</v>
      </c>
      <c r="M45" s="108">
        <v>0</v>
      </c>
      <c r="N45" s="108">
        <v>0</v>
      </c>
      <c r="O45" s="108">
        <v>0</v>
      </c>
      <c r="P45" s="107">
        <f t="shared" si="0"/>
        <v>587200</v>
      </c>
    </row>
    <row r="46" spans="1:16" ht="30" x14ac:dyDescent="0.25">
      <c r="A46" s="104" t="s">
        <v>366</v>
      </c>
      <c r="B46" s="104" t="s">
        <v>367</v>
      </c>
      <c r="C46" s="105" t="s">
        <v>121</v>
      </c>
      <c r="D46" s="108" t="s">
        <v>368</v>
      </c>
      <c r="E46" s="107">
        <v>0</v>
      </c>
      <c r="F46" s="108">
        <v>0</v>
      </c>
      <c r="G46" s="108">
        <v>0</v>
      </c>
      <c r="H46" s="108">
        <v>0</v>
      </c>
      <c r="I46" s="108">
        <v>0</v>
      </c>
      <c r="J46" s="107">
        <v>297000</v>
      </c>
      <c r="K46" s="108">
        <v>297000</v>
      </c>
      <c r="L46" s="108">
        <v>0</v>
      </c>
      <c r="M46" s="108">
        <v>0</v>
      </c>
      <c r="N46" s="108">
        <v>0</v>
      </c>
      <c r="O46" s="108">
        <v>297000</v>
      </c>
      <c r="P46" s="107">
        <f t="shared" si="0"/>
        <v>297000</v>
      </c>
    </row>
    <row r="47" spans="1:16" ht="30" x14ac:dyDescent="0.25">
      <c r="A47" s="104" t="s">
        <v>119</v>
      </c>
      <c r="B47" s="104" t="s">
        <v>120</v>
      </c>
      <c r="C47" s="105" t="s">
        <v>121</v>
      </c>
      <c r="D47" s="108" t="s">
        <v>183</v>
      </c>
      <c r="E47" s="107">
        <v>138627</v>
      </c>
      <c r="F47" s="108">
        <v>138627</v>
      </c>
      <c r="G47" s="108">
        <v>0</v>
      </c>
      <c r="H47" s="108">
        <v>0</v>
      </c>
      <c r="I47" s="108">
        <v>0</v>
      </c>
      <c r="J47" s="107">
        <v>0</v>
      </c>
      <c r="K47" s="108">
        <v>0</v>
      </c>
      <c r="L47" s="108">
        <v>0</v>
      </c>
      <c r="M47" s="108">
        <v>0</v>
      </c>
      <c r="N47" s="108">
        <v>0</v>
      </c>
      <c r="O47" s="108">
        <v>0</v>
      </c>
      <c r="P47" s="107">
        <f t="shared" si="0"/>
        <v>138627</v>
      </c>
    </row>
    <row r="48" spans="1:16" ht="135" x14ac:dyDescent="0.25">
      <c r="A48" s="104" t="s">
        <v>406</v>
      </c>
      <c r="B48" s="104" t="s">
        <v>407</v>
      </c>
      <c r="C48" s="105" t="s">
        <v>121</v>
      </c>
      <c r="D48" s="108" t="s">
        <v>408</v>
      </c>
      <c r="E48" s="107">
        <v>0</v>
      </c>
      <c r="F48" s="108">
        <v>0</v>
      </c>
      <c r="G48" s="108">
        <v>0</v>
      </c>
      <c r="H48" s="108">
        <v>0</v>
      </c>
      <c r="I48" s="108">
        <v>0</v>
      </c>
      <c r="J48" s="107">
        <v>85231</v>
      </c>
      <c r="K48" s="108">
        <v>0</v>
      </c>
      <c r="L48" s="108">
        <v>0</v>
      </c>
      <c r="M48" s="108">
        <v>0</v>
      </c>
      <c r="N48" s="108">
        <v>0</v>
      </c>
      <c r="O48" s="108">
        <v>85231</v>
      </c>
      <c r="P48" s="107">
        <f t="shared" si="0"/>
        <v>85231</v>
      </c>
    </row>
    <row r="49" spans="1:16" ht="30" x14ac:dyDescent="0.25">
      <c r="A49" s="104" t="s">
        <v>124</v>
      </c>
      <c r="B49" s="104" t="s">
        <v>125</v>
      </c>
      <c r="C49" s="105" t="s">
        <v>121</v>
      </c>
      <c r="D49" s="108" t="s">
        <v>126</v>
      </c>
      <c r="E49" s="107">
        <v>10521276</v>
      </c>
      <c r="F49" s="108">
        <v>0</v>
      </c>
      <c r="G49" s="108">
        <v>0</v>
      </c>
      <c r="H49" s="108">
        <v>0</v>
      </c>
      <c r="I49" s="108">
        <v>10521276</v>
      </c>
      <c r="J49" s="107">
        <v>0</v>
      </c>
      <c r="K49" s="108">
        <v>0</v>
      </c>
      <c r="L49" s="108">
        <v>0</v>
      </c>
      <c r="M49" s="108">
        <v>0</v>
      </c>
      <c r="N49" s="108">
        <v>0</v>
      </c>
      <c r="O49" s="108">
        <v>0</v>
      </c>
      <c r="P49" s="107">
        <f t="shared" si="0"/>
        <v>10521276</v>
      </c>
    </row>
    <row r="50" spans="1:16" ht="45" x14ac:dyDescent="0.25">
      <c r="A50" s="104" t="s">
        <v>129</v>
      </c>
      <c r="B50" s="104" t="s">
        <v>130</v>
      </c>
      <c r="C50" s="105" t="s">
        <v>131</v>
      </c>
      <c r="D50" s="108" t="s">
        <v>132</v>
      </c>
      <c r="E50" s="107">
        <v>445000</v>
      </c>
      <c r="F50" s="108">
        <v>445000</v>
      </c>
      <c r="G50" s="108">
        <v>0</v>
      </c>
      <c r="H50" s="108">
        <v>0</v>
      </c>
      <c r="I50" s="108">
        <v>0</v>
      </c>
      <c r="J50" s="107">
        <v>0</v>
      </c>
      <c r="K50" s="108">
        <v>0</v>
      </c>
      <c r="L50" s="108">
        <v>0</v>
      </c>
      <c r="M50" s="108">
        <v>0</v>
      </c>
      <c r="N50" s="108">
        <v>0</v>
      </c>
      <c r="O50" s="108">
        <v>0</v>
      </c>
      <c r="P50" s="107">
        <f t="shared" si="0"/>
        <v>445000</v>
      </c>
    </row>
    <row r="51" spans="1:16" ht="30" x14ac:dyDescent="0.25">
      <c r="A51" s="104" t="s">
        <v>134</v>
      </c>
      <c r="B51" s="104" t="s">
        <v>184</v>
      </c>
      <c r="C51" s="105" t="s">
        <v>131</v>
      </c>
      <c r="D51" s="108" t="s">
        <v>185</v>
      </c>
      <c r="E51" s="107">
        <v>9653388</v>
      </c>
      <c r="F51" s="108">
        <v>9653388</v>
      </c>
      <c r="G51" s="108">
        <v>0</v>
      </c>
      <c r="H51" s="108">
        <v>0</v>
      </c>
      <c r="I51" s="108">
        <v>0</v>
      </c>
      <c r="J51" s="107">
        <v>0</v>
      </c>
      <c r="K51" s="108">
        <v>0</v>
      </c>
      <c r="L51" s="108">
        <v>0</v>
      </c>
      <c r="M51" s="108">
        <v>0</v>
      </c>
      <c r="N51" s="108">
        <v>0</v>
      </c>
      <c r="O51" s="108">
        <v>0</v>
      </c>
      <c r="P51" s="107">
        <f t="shared" si="0"/>
        <v>9653388</v>
      </c>
    </row>
    <row r="52" spans="1:16" x14ac:dyDescent="0.25">
      <c r="A52" s="104" t="s">
        <v>137</v>
      </c>
      <c r="B52" s="104" t="s">
        <v>138</v>
      </c>
      <c r="C52" s="105" t="s">
        <v>139</v>
      </c>
      <c r="D52" s="108" t="s">
        <v>140</v>
      </c>
      <c r="E52" s="107">
        <v>1325400</v>
      </c>
      <c r="F52" s="108">
        <v>571000</v>
      </c>
      <c r="G52" s="108">
        <v>0</v>
      </c>
      <c r="H52" s="108">
        <v>0</v>
      </c>
      <c r="I52" s="108">
        <v>754400</v>
      </c>
      <c r="J52" s="107">
        <v>0</v>
      </c>
      <c r="K52" s="108">
        <v>0</v>
      </c>
      <c r="L52" s="108">
        <v>0</v>
      </c>
      <c r="M52" s="108">
        <v>0</v>
      </c>
      <c r="N52" s="108">
        <v>0</v>
      </c>
      <c r="O52" s="108">
        <v>0</v>
      </c>
      <c r="P52" s="107">
        <f t="shared" si="0"/>
        <v>1325400</v>
      </c>
    </row>
    <row r="53" spans="1:16" ht="30" x14ac:dyDescent="0.25">
      <c r="A53" s="104" t="s">
        <v>141</v>
      </c>
      <c r="B53" s="104" t="s">
        <v>142</v>
      </c>
      <c r="C53" s="105" t="s">
        <v>143</v>
      </c>
      <c r="D53" s="108" t="s">
        <v>260</v>
      </c>
      <c r="E53" s="107">
        <v>0</v>
      </c>
      <c r="F53" s="108">
        <v>0</v>
      </c>
      <c r="G53" s="108">
        <v>0</v>
      </c>
      <c r="H53" s="108">
        <v>0</v>
      </c>
      <c r="I53" s="108">
        <v>0</v>
      </c>
      <c r="J53" s="107">
        <v>35800</v>
      </c>
      <c r="K53" s="108">
        <v>0</v>
      </c>
      <c r="L53" s="108">
        <v>0</v>
      </c>
      <c r="M53" s="108">
        <v>0</v>
      </c>
      <c r="N53" s="108">
        <v>0</v>
      </c>
      <c r="O53" s="108">
        <v>35800</v>
      </c>
      <c r="P53" s="107">
        <f t="shared" si="0"/>
        <v>35800</v>
      </c>
    </row>
    <row r="54" spans="1:16" ht="30" x14ac:dyDescent="0.25">
      <c r="A54" s="104" t="s">
        <v>147</v>
      </c>
      <c r="B54" s="104" t="s">
        <v>148</v>
      </c>
      <c r="C54" s="105" t="s">
        <v>149</v>
      </c>
      <c r="D54" s="108" t="s">
        <v>207</v>
      </c>
      <c r="E54" s="107">
        <v>495350</v>
      </c>
      <c r="F54" s="108">
        <v>495350</v>
      </c>
      <c r="G54" s="108">
        <v>0</v>
      </c>
      <c r="H54" s="108">
        <v>0</v>
      </c>
      <c r="I54" s="108">
        <v>0</v>
      </c>
      <c r="J54" s="107">
        <v>0</v>
      </c>
      <c r="K54" s="108">
        <v>0</v>
      </c>
      <c r="L54" s="108">
        <v>0</v>
      </c>
      <c r="M54" s="108">
        <v>0</v>
      </c>
      <c r="N54" s="108">
        <v>0</v>
      </c>
      <c r="O54" s="108">
        <v>0</v>
      </c>
      <c r="P54" s="107">
        <f t="shared" si="0"/>
        <v>495350</v>
      </c>
    </row>
    <row r="55" spans="1:16" ht="60" x14ac:dyDescent="0.25">
      <c r="A55" s="104" t="s">
        <v>409</v>
      </c>
      <c r="B55" s="104" t="s">
        <v>410</v>
      </c>
      <c r="C55" s="105" t="s">
        <v>322</v>
      </c>
      <c r="D55" s="108" t="s">
        <v>276</v>
      </c>
      <c r="E55" s="107">
        <v>0</v>
      </c>
      <c r="F55" s="108">
        <v>0</v>
      </c>
      <c r="G55" s="108">
        <v>0</v>
      </c>
      <c r="H55" s="108">
        <v>0</v>
      </c>
      <c r="I55" s="108">
        <v>0</v>
      </c>
      <c r="J55" s="107">
        <v>188250</v>
      </c>
      <c r="K55" s="108">
        <v>188250</v>
      </c>
      <c r="L55" s="108">
        <v>0</v>
      </c>
      <c r="M55" s="108">
        <v>0</v>
      </c>
      <c r="N55" s="108">
        <v>0</v>
      </c>
      <c r="O55" s="108">
        <v>188250</v>
      </c>
      <c r="P55" s="107">
        <f t="shared" si="0"/>
        <v>188250</v>
      </c>
    </row>
    <row r="56" spans="1:16" ht="60" x14ac:dyDescent="0.25">
      <c r="A56" s="104" t="s">
        <v>320</v>
      </c>
      <c r="B56" s="104" t="s">
        <v>321</v>
      </c>
      <c r="C56" s="105" t="s">
        <v>322</v>
      </c>
      <c r="D56" s="108" t="s">
        <v>323</v>
      </c>
      <c r="E56" s="107">
        <v>3921576</v>
      </c>
      <c r="F56" s="108">
        <v>3501416</v>
      </c>
      <c r="G56" s="108">
        <v>0</v>
      </c>
      <c r="H56" s="108">
        <v>0</v>
      </c>
      <c r="I56" s="108">
        <v>420160</v>
      </c>
      <c r="J56" s="107">
        <v>0</v>
      </c>
      <c r="K56" s="108">
        <v>0</v>
      </c>
      <c r="L56" s="108">
        <v>0</v>
      </c>
      <c r="M56" s="108">
        <v>0</v>
      </c>
      <c r="N56" s="108">
        <v>0</v>
      </c>
      <c r="O56" s="108">
        <v>0</v>
      </c>
      <c r="P56" s="107">
        <f t="shared" si="0"/>
        <v>3921576</v>
      </c>
    </row>
    <row r="57" spans="1:16" x14ac:dyDescent="0.25">
      <c r="A57" s="98" t="s">
        <v>186</v>
      </c>
      <c r="B57" s="99"/>
      <c r="C57" s="100"/>
      <c r="D57" s="101" t="s">
        <v>187</v>
      </c>
      <c r="E57" s="102">
        <v>2042906</v>
      </c>
      <c r="F57" s="103">
        <v>2042906</v>
      </c>
      <c r="G57" s="103">
        <v>1614991</v>
      </c>
      <c r="H57" s="103">
        <v>0</v>
      </c>
      <c r="I57" s="103">
        <v>0</v>
      </c>
      <c r="J57" s="102">
        <v>0</v>
      </c>
      <c r="K57" s="103">
        <v>0</v>
      </c>
      <c r="L57" s="103">
        <v>0</v>
      </c>
      <c r="M57" s="103">
        <v>0</v>
      </c>
      <c r="N57" s="103">
        <v>0</v>
      </c>
      <c r="O57" s="103">
        <v>0</v>
      </c>
      <c r="P57" s="102">
        <f t="shared" si="0"/>
        <v>2042906</v>
      </c>
    </row>
    <row r="58" spans="1:16" x14ac:dyDescent="0.25">
      <c r="A58" s="98" t="s">
        <v>188</v>
      </c>
      <c r="B58" s="99"/>
      <c r="C58" s="100"/>
      <c r="D58" s="101" t="s">
        <v>189</v>
      </c>
      <c r="E58" s="102">
        <v>2042906</v>
      </c>
      <c r="F58" s="103">
        <v>2042906</v>
      </c>
      <c r="G58" s="103">
        <v>1614991</v>
      </c>
      <c r="H58" s="103">
        <v>0</v>
      </c>
      <c r="I58" s="103">
        <v>0</v>
      </c>
      <c r="J58" s="102">
        <v>0</v>
      </c>
      <c r="K58" s="103">
        <v>0</v>
      </c>
      <c r="L58" s="103">
        <v>0</v>
      </c>
      <c r="M58" s="103">
        <v>0</v>
      </c>
      <c r="N58" s="103">
        <v>0</v>
      </c>
      <c r="O58" s="103">
        <v>0</v>
      </c>
      <c r="P58" s="102">
        <f t="shared" si="0"/>
        <v>2042906</v>
      </c>
    </row>
    <row r="59" spans="1:16" ht="45" x14ac:dyDescent="0.25">
      <c r="A59" s="104" t="s">
        <v>190</v>
      </c>
      <c r="B59" s="104" t="s">
        <v>191</v>
      </c>
      <c r="C59" s="105" t="s">
        <v>170</v>
      </c>
      <c r="D59" s="108" t="s">
        <v>192</v>
      </c>
      <c r="E59" s="107">
        <v>2042906</v>
      </c>
      <c r="F59" s="108">
        <v>2042906</v>
      </c>
      <c r="G59" s="108">
        <v>1614991</v>
      </c>
      <c r="H59" s="108">
        <v>0</v>
      </c>
      <c r="I59" s="108">
        <v>0</v>
      </c>
      <c r="J59" s="107">
        <v>0</v>
      </c>
      <c r="K59" s="108">
        <v>0</v>
      </c>
      <c r="L59" s="108">
        <v>0</v>
      </c>
      <c r="M59" s="108">
        <v>0</v>
      </c>
      <c r="N59" s="108">
        <v>0</v>
      </c>
      <c r="O59" s="108">
        <v>0</v>
      </c>
      <c r="P59" s="107">
        <f t="shared" si="0"/>
        <v>2042906</v>
      </c>
    </row>
    <row r="60" spans="1:16" x14ac:dyDescent="0.25">
      <c r="A60" s="98" t="s">
        <v>193</v>
      </c>
      <c r="B60" s="99"/>
      <c r="C60" s="100"/>
      <c r="D60" s="101" t="s">
        <v>194</v>
      </c>
      <c r="E60" s="102">
        <v>16659636</v>
      </c>
      <c r="F60" s="103">
        <v>16056456</v>
      </c>
      <c r="G60" s="103">
        <v>6533857</v>
      </c>
      <c r="H60" s="103">
        <v>122401</v>
      </c>
      <c r="I60" s="103">
        <v>603180</v>
      </c>
      <c r="J60" s="102">
        <v>0</v>
      </c>
      <c r="K60" s="103">
        <v>0</v>
      </c>
      <c r="L60" s="103">
        <v>0</v>
      </c>
      <c r="M60" s="103">
        <v>0</v>
      </c>
      <c r="N60" s="103">
        <v>0</v>
      </c>
      <c r="O60" s="103">
        <v>0</v>
      </c>
      <c r="P60" s="102">
        <f t="shared" si="0"/>
        <v>16659636</v>
      </c>
    </row>
    <row r="61" spans="1:16" x14ac:dyDescent="0.25">
      <c r="A61" s="98" t="s">
        <v>195</v>
      </c>
      <c r="B61" s="99"/>
      <c r="C61" s="100"/>
      <c r="D61" s="101" t="s">
        <v>194</v>
      </c>
      <c r="E61" s="102">
        <v>16659636</v>
      </c>
      <c r="F61" s="103">
        <v>16056456</v>
      </c>
      <c r="G61" s="103">
        <v>6533857</v>
      </c>
      <c r="H61" s="103">
        <v>122401</v>
      </c>
      <c r="I61" s="103">
        <v>603180</v>
      </c>
      <c r="J61" s="102">
        <v>0</v>
      </c>
      <c r="K61" s="103">
        <v>0</v>
      </c>
      <c r="L61" s="103">
        <v>0</v>
      </c>
      <c r="M61" s="103">
        <v>0</v>
      </c>
      <c r="N61" s="103">
        <v>0</v>
      </c>
      <c r="O61" s="103">
        <v>0</v>
      </c>
      <c r="P61" s="102">
        <f t="shared" si="0"/>
        <v>16659636</v>
      </c>
    </row>
    <row r="62" spans="1:16" ht="45" x14ac:dyDescent="0.25">
      <c r="A62" s="104" t="s">
        <v>196</v>
      </c>
      <c r="B62" s="104" t="s">
        <v>191</v>
      </c>
      <c r="C62" s="105" t="s">
        <v>170</v>
      </c>
      <c r="D62" s="108" t="s">
        <v>192</v>
      </c>
      <c r="E62" s="107">
        <v>11897636</v>
      </c>
      <c r="F62" s="108">
        <v>11894456</v>
      </c>
      <c r="G62" s="108">
        <v>6533857</v>
      </c>
      <c r="H62" s="108">
        <v>122401</v>
      </c>
      <c r="I62" s="108">
        <v>3180</v>
      </c>
      <c r="J62" s="107">
        <v>0</v>
      </c>
      <c r="K62" s="108">
        <v>0</v>
      </c>
      <c r="L62" s="108">
        <v>0</v>
      </c>
      <c r="M62" s="108">
        <v>0</v>
      </c>
      <c r="N62" s="108">
        <v>0</v>
      </c>
      <c r="O62" s="108">
        <v>0</v>
      </c>
      <c r="P62" s="107">
        <f t="shared" si="0"/>
        <v>11897636</v>
      </c>
    </row>
    <row r="63" spans="1:16" ht="30" x14ac:dyDescent="0.25">
      <c r="A63" s="104" t="s">
        <v>197</v>
      </c>
      <c r="B63" s="104" t="s">
        <v>116</v>
      </c>
      <c r="C63" s="105" t="s">
        <v>117</v>
      </c>
      <c r="D63" s="108" t="s">
        <v>118</v>
      </c>
      <c r="E63" s="107">
        <v>4162000</v>
      </c>
      <c r="F63" s="108">
        <v>4162000</v>
      </c>
      <c r="G63" s="108">
        <v>0</v>
      </c>
      <c r="H63" s="108">
        <v>0</v>
      </c>
      <c r="I63" s="108">
        <v>0</v>
      </c>
      <c r="J63" s="107">
        <v>0</v>
      </c>
      <c r="K63" s="108">
        <v>0</v>
      </c>
      <c r="L63" s="108">
        <v>0</v>
      </c>
      <c r="M63" s="108">
        <v>0</v>
      </c>
      <c r="N63" s="108">
        <v>0</v>
      </c>
      <c r="O63" s="108">
        <v>0</v>
      </c>
      <c r="P63" s="107">
        <f t="shared" si="0"/>
        <v>4162000</v>
      </c>
    </row>
    <row r="64" spans="1:16" ht="30" x14ac:dyDescent="0.25">
      <c r="A64" s="104" t="s">
        <v>324</v>
      </c>
      <c r="B64" s="104" t="s">
        <v>325</v>
      </c>
      <c r="C64" s="105" t="s">
        <v>233</v>
      </c>
      <c r="D64" s="108" t="s">
        <v>326</v>
      </c>
      <c r="E64" s="107">
        <v>600000</v>
      </c>
      <c r="F64" s="108">
        <v>0</v>
      </c>
      <c r="G64" s="108">
        <v>0</v>
      </c>
      <c r="H64" s="108">
        <v>0</v>
      </c>
      <c r="I64" s="108">
        <v>600000</v>
      </c>
      <c r="J64" s="107">
        <v>0</v>
      </c>
      <c r="K64" s="108">
        <v>0</v>
      </c>
      <c r="L64" s="108">
        <v>0</v>
      </c>
      <c r="M64" s="108">
        <v>0</v>
      </c>
      <c r="N64" s="108">
        <v>0</v>
      </c>
      <c r="O64" s="108">
        <v>0</v>
      </c>
      <c r="P64" s="107">
        <f t="shared" si="0"/>
        <v>600000</v>
      </c>
    </row>
    <row r="65" spans="1:16" ht="42.75" x14ac:dyDescent="0.25">
      <c r="A65" s="98" t="s">
        <v>198</v>
      </c>
      <c r="B65" s="99"/>
      <c r="C65" s="100"/>
      <c r="D65" s="101" t="s">
        <v>199</v>
      </c>
      <c r="E65" s="102">
        <v>2777164</v>
      </c>
      <c r="F65" s="103">
        <v>2677164</v>
      </c>
      <c r="G65" s="103">
        <v>2124724</v>
      </c>
      <c r="H65" s="103">
        <v>0</v>
      </c>
      <c r="I65" s="103">
        <v>0</v>
      </c>
      <c r="J65" s="102">
        <v>0</v>
      </c>
      <c r="K65" s="103">
        <v>0</v>
      </c>
      <c r="L65" s="103">
        <v>0</v>
      </c>
      <c r="M65" s="103">
        <v>0</v>
      </c>
      <c r="N65" s="103">
        <v>0</v>
      </c>
      <c r="O65" s="103">
        <v>0</v>
      </c>
      <c r="P65" s="102">
        <f t="shared" si="0"/>
        <v>2777164</v>
      </c>
    </row>
    <row r="66" spans="1:16" x14ac:dyDescent="0.25">
      <c r="A66" s="98" t="s">
        <v>200</v>
      </c>
      <c r="B66" s="99"/>
      <c r="C66" s="100"/>
      <c r="D66" s="101" t="s">
        <v>201</v>
      </c>
      <c r="E66" s="102">
        <v>2777164</v>
      </c>
      <c r="F66" s="103">
        <v>2677164</v>
      </c>
      <c r="G66" s="103">
        <v>2124724</v>
      </c>
      <c r="H66" s="103">
        <v>0</v>
      </c>
      <c r="I66" s="103">
        <v>0</v>
      </c>
      <c r="J66" s="102">
        <v>0</v>
      </c>
      <c r="K66" s="103">
        <v>0</v>
      </c>
      <c r="L66" s="103">
        <v>0</v>
      </c>
      <c r="M66" s="103">
        <v>0</v>
      </c>
      <c r="N66" s="103">
        <v>0</v>
      </c>
      <c r="O66" s="103">
        <v>0</v>
      </c>
      <c r="P66" s="102">
        <f t="shared" si="0"/>
        <v>2777164</v>
      </c>
    </row>
    <row r="67" spans="1:16" ht="45" x14ac:dyDescent="0.25">
      <c r="A67" s="104" t="s">
        <v>202</v>
      </c>
      <c r="B67" s="104" t="s">
        <v>191</v>
      </c>
      <c r="C67" s="105" t="s">
        <v>170</v>
      </c>
      <c r="D67" s="108" t="s">
        <v>192</v>
      </c>
      <c r="E67" s="107">
        <v>2677164</v>
      </c>
      <c r="F67" s="108">
        <v>2677164</v>
      </c>
      <c r="G67" s="108">
        <v>2124724</v>
      </c>
      <c r="H67" s="108">
        <v>0</v>
      </c>
      <c r="I67" s="108">
        <v>0</v>
      </c>
      <c r="J67" s="107">
        <v>0</v>
      </c>
      <c r="K67" s="108">
        <v>0</v>
      </c>
      <c r="L67" s="108">
        <v>0</v>
      </c>
      <c r="M67" s="108">
        <v>0</v>
      </c>
      <c r="N67" s="108">
        <v>0</v>
      </c>
      <c r="O67" s="108">
        <v>0</v>
      </c>
      <c r="P67" s="107">
        <f t="shared" si="0"/>
        <v>2677164</v>
      </c>
    </row>
    <row r="68" spans="1:16" x14ac:dyDescent="0.25">
      <c r="A68" s="104" t="s">
        <v>203</v>
      </c>
      <c r="B68" s="104" t="s">
        <v>204</v>
      </c>
      <c r="C68" s="105" t="s">
        <v>205</v>
      </c>
      <c r="D68" s="108" t="s">
        <v>206</v>
      </c>
      <c r="E68" s="107">
        <v>100000</v>
      </c>
      <c r="F68" s="108">
        <v>0</v>
      </c>
      <c r="G68" s="108">
        <v>0</v>
      </c>
      <c r="H68" s="108">
        <v>0</v>
      </c>
      <c r="I68" s="108">
        <v>0</v>
      </c>
      <c r="J68" s="107">
        <v>0</v>
      </c>
      <c r="K68" s="108">
        <v>0</v>
      </c>
      <c r="L68" s="108">
        <v>0</v>
      </c>
      <c r="M68" s="108">
        <v>0</v>
      </c>
      <c r="N68" s="108">
        <v>0</v>
      </c>
      <c r="O68" s="108">
        <v>0</v>
      </c>
      <c r="P68" s="107">
        <f t="shared" si="0"/>
        <v>100000</v>
      </c>
    </row>
    <row r="69" spans="1:16" x14ac:dyDescent="0.25">
      <c r="A69" s="109" t="s">
        <v>71</v>
      </c>
      <c r="B69" s="110" t="s">
        <v>71</v>
      </c>
      <c r="C69" s="111" t="s">
        <v>71</v>
      </c>
      <c r="D69" s="112" t="s">
        <v>146</v>
      </c>
      <c r="E69" s="102">
        <v>339392405</v>
      </c>
      <c r="F69" s="102">
        <v>280397807</v>
      </c>
      <c r="G69" s="102">
        <v>125250724</v>
      </c>
      <c r="H69" s="102">
        <v>25363676</v>
      </c>
      <c r="I69" s="102">
        <v>58894598</v>
      </c>
      <c r="J69" s="102">
        <v>28849065</v>
      </c>
      <c r="K69" s="102">
        <v>14470934</v>
      </c>
      <c r="L69" s="102">
        <v>381100</v>
      </c>
      <c r="M69" s="102">
        <v>0</v>
      </c>
      <c r="N69" s="102">
        <v>0</v>
      </c>
      <c r="O69" s="102">
        <v>28467965</v>
      </c>
      <c r="P69" s="102">
        <f t="shared" si="0"/>
        <v>368241470</v>
      </c>
    </row>
    <row r="70" spans="1:16" x14ac:dyDescent="0.25">
      <c r="A70" s="94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</row>
    <row r="71" spans="1:16" x14ac:dyDescent="0.25">
      <c r="A71" s="94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</row>
    <row r="72" spans="1:16" x14ac:dyDescent="0.25">
      <c r="A72" s="192" t="s">
        <v>72</v>
      </c>
      <c r="B72" s="192"/>
      <c r="C72" s="192"/>
      <c r="D72" s="192"/>
      <c r="E72" s="94"/>
      <c r="F72" s="94"/>
      <c r="G72" s="94"/>
      <c r="H72" s="94"/>
      <c r="I72" s="113" t="s">
        <v>73</v>
      </c>
      <c r="J72" s="94"/>
      <c r="K72" s="94"/>
      <c r="L72" s="94"/>
      <c r="M72" s="94"/>
      <c r="N72" s="94"/>
      <c r="O72" s="94"/>
      <c r="P72" s="94"/>
    </row>
    <row r="73" spans="1:16" x14ac:dyDescent="0.25">
      <c r="A73" s="94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</row>
  </sheetData>
  <mergeCells count="25">
    <mergeCell ref="A6:P6"/>
    <mergeCell ref="A9:A12"/>
    <mergeCell ref="B9:B12"/>
    <mergeCell ref="C9:C12"/>
    <mergeCell ref="D9:D12"/>
    <mergeCell ref="E9:I9"/>
    <mergeCell ref="J9:O9"/>
    <mergeCell ref="P9:P12"/>
    <mergeCell ref="E10:E12"/>
    <mergeCell ref="N2:O2"/>
    <mergeCell ref="N3:O3"/>
    <mergeCell ref="A72:D72"/>
    <mergeCell ref="M10:N10"/>
    <mergeCell ref="O10:O12"/>
    <mergeCell ref="G11:G12"/>
    <mergeCell ref="H11:H12"/>
    <mergeCell ref="M11:M12"/>
    <mergeCell ref="N11:N12"/>
    <mergeCell ref="F10:F12"/>
    <mergeCell ref="G10:H10"/>
    <mergeCell ref="I10:I12"/>
    <mergeCell ref="J10:J12"/>
    <mergeCell ref="K10:K12"/>
    <mergeCell ref="L10:L12"/>
    <mergeCell ref="A5:P5"/>
  </mergeCells>
  <pageMargins left="0.19685039370078741" right="0.19685039370078741" top="0.39370078740157483" bottom="0.19685039370078741" header="0" footer="0"/>
  <pageSetup paperSize="9" scale="55" fitToHeight="50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53ADF-83F4-49CE-A571-07DBCFED4BE4}">
  <sheetPr>
    <pageSetUpPr fitToPage="1"/>
  </sheetPr>
  <dimension ref="A1:U74"/>
  <sheetViews>
    <sheetView workbookViewId="0">
      <selection activeCell="J29" sqref="J29"/>
    </sheetView>
  </sheetViews>
  <sheetFormatPr defaultRowHeight="12.75" x14ac:dyDescent="0.2"/>
  <cols>
    <col min="1" max="1" width="14.7109375" style="3" customWidth="1"/>
    <col min="2" max="2" width="13.42578125" style="3" customWidth="1"/>
    <col min="3" max="3" width="93.5703125" style="3" customWidth="1"/>
    <col min="4" max="4" width="20.7109375" style="3" customWidth="1"/>
    <col min="5" max="16384" width="9.140625" style="3"/>
  </cols>
  <sheetData>
    <row r="1" spans="1:21" ht="15" x14ac:dyDescent="0.25">
      <c r="A1" s="2"/>
      <c r="B1" s="2"/>
      <c r="C1" s="2"/>
      <c r="D1" s="2" t="s">
        <v>76</v>
      </c>
    </row>
    <row r="2" spans="1:21" ht="32.25" customHeight="1" x14ac:dyDescent="0.25">
      <c r="A2" s="2"/>
      <c r="B2" s="2"/>
      <c r="C2" s="2"/>
      <c r="D2" s="4" t="s">
        <v>261</v>
      </c>
      <c r="E2" s="4"/>
    </row>
    <row r="3" spans="1:21" ht="18.75" customHeight="1" x14ac:dyDescent="0.25">
      <c r="A3" s="2"/>
      <c r="B3" s="2"/>
      <c r="C3" s="2"/>
      <c r="D3" s="153" t="s">
        <v>446</v>
      </c>
      <c r="E3" s="2"/>
    </row>
    <row r="4" spans="1:21" ht="15" x14ac:dyDescent="0.25">
      <c r="A4" s="2"/>
      <c r="B4" s="2"/>
      <c r="C4" s="2"/>
      <c r="D4" s="2"/>
    </row>
    <row r="5" spans="1:21" ht="15" x14ac:dyDescent="0.25">
      <c r="A5" s="2"/>
      <c r="B5" s="2"/>
      <c r="C5" s="2"/>
      <c r="D5" s="2"/>
    </row>
    <row r="6" spans="1:21" ht="15" x14ac:dyDescent="0.25">
      <c r="A6" s="2"/>
      <c r="B6" s="2"/>
      <c r="C6" s="2"/>
      <c r="D6" s="2"/>
    </row>
    <row r="7" spans="1:21" ht="21" customHeight="1" x14ac:dyDescent="0.2">
      <c r="A7" s="211" t="s">
        <v>265</v>
      </c>
      <c r="B7" s="211"/>
      <c r="C7" s="211"/>
      <c r="D7" s="211"/>
    </row>
    <row r="8" spans="1:21" ht="21.75" customHeight="1" x14ac:dyDescent="0.25">
      <c r="A8" s="212" t="s">
        <v>74</v>
      </c>
      <c r="B8" s="212"/>
      <c r="C8" s="212"/>
      <c r="D8" s="212"/>
    </row>
    <row r="9" spans="1:21" ht="15" customHeight="1" x14ac:dyDescent="0.2">
      <c r="A9" s="213" t="s">
        <v>77</v>
      </c>
      <c r="B9" s="213"/>
      <c r="C9" s="213"/>
      <c r="D9" s="213"/>
    </row>
    <row r="10" spans="1:21" ht="21.75" customHeight="1" x14ac:dyDescent="0.2">
      <c r="A10" s="214" t="s">
        <v>78</v>
      </c>
      <c r="B10" s="214"/>
      <c r="C10" s="214"/>
      <c r="D10" s="214"/>
    </row>
    <row r="11" spans="1:21" ht="15" x14ac:dyDescent="0.25">
      <c r="A11" s="2"/>
      <c r="B11" s="2"/>
      <c r="C11" s="2"/>
      <c r="D11" s="144" t="s">
        <v>1</v>
      </c>
    </row>
    <row r="12" spans="1:21" ht="48" customHeight="1" x14ac:dyDescent="0.25">
      <c r="A12" s="215" t="s">
        <v>79</v>
      </c>
      <c r="B12" s="216"/>
      <c r="C12" s="5" t="s">
        <v>80</v>
      </c>
      <c r="D12" s="6" t="s">
        <v>4</v>
      </c>
      <c r="E12" s="7"/>
      <c r="F12" s="7"/>
      <c r="G12" s="7"/>
      <c r="H12" s="7"/>
      <c r="I12" s="7"/>
      <c r="J12" s="7"/>
      <c r="K12" s="7"/>
      <c r="L12" s="7"/>
      <c r="M12" s="2"/>
      <c r="N12" s="2"/>
      <c r="O12" s="2"/>
      <c r="P12" s="2"/>
      <c r="Q12" s="2"/>
      <c r="R12" s="2"/>
      <c r="S12" s="2"/>
      <c r="T12" s="2"/>
      <c r="U12" s="2"/>
    </row>
    <row r="13" spans="1:21" ht="15" x14ac:dyDescent="0.25">
      <c r="A13" s="206">
        <v>1</v>
      </c>
      <c r="B13" s="207"/>
      <c r="C13" s="6">
        <v>2</v>
      </c>
      <c r="D13" s="6">
        <v>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5" x14ac:dyDescent="0.25">
      <c r="A14" s="210" t="s">
        <v>81</v>
      </c>
      <c r="B14" s="210"/>
      <c r="C14" s="210"/>
      <c r="D14" s="210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8" customHeight="1" x14ac:dyDescent="0.25">
      <c r="A15" s="208">
        <v>41020100</v>
      </c>
      <c r="B15" s="209"/>
      <c r="C15" s="8" t="s">
        <v>68</v>
      </c>
      <c r="D15" s="9">
        <f>D16</f>
        <v>22616000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20.25" customHeight="1" x14ac:dyDescent="0.25">
      <c r="A16" s="206">
        <v>9900000000</v>
      </c>
      <c r="B16" s="207"/>
      <c r="C16" s="10" t="s">
        <v>82</v>
      </c>
      <c r="D16" s="11">
        <v>22616000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4.5" customHeight="1" x14ac:dyDescent="0.25">
      <c r="A17" s="208">
        <v>41020300</v>
      </c>
      <c r="B17" s="209"/>
      <c r="C17" s="90" t="s">
        <v>268</v>
      </c>
      <c r="D17" s="9">
        <f>D18</f>
        <v>6228300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20.25" customHeight="1" x14ac:dyDescent="0.25">
      <c r="A18" s="206">
        <v>9900000000</v>
      </c>
      <c r="B18" s="207"/>
      <c r="C18" s="10" t="s">
        <v>82</v>
      </c>
      <c r="D18" s="11">
        <v>6228300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60.75" customHeight="1" x14ac:dyDescent="0.25">
      <c r="A19" s="208">
        <v>41021400</v>
      </c>
      <c r="B19" s="209"/>
      <c r="C19" s="90" t="s">
        <v>69</v>
      </c>
      <c r="D19" s="9">
        <f>D20</f>
        <v>11174100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20.25" customHeight="1" x14ac:dyDescent="0.25">
      <c r="A20" s="206">
        <v>9900000000</v>
      </c>
      <c r="B20" s="207"/>
      <c r="C20" s="10" t="s">
        <v>82</v>
      </c>
      <c r="D20" s="11">
        <v>11174100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0.75" customHeight="1" x14ac:dyDescent="0.25">
      <c r="A21" s="208">
        <v>41031100</v>
      </c>
      <c r="B21" s="209"/>
      <c r="C21" s="90" t="s">
        <v>270</v>
      </c>
      <c r="D21" s="9">
        <f>D22</f>
        <v>2060200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20.25" customHeight="1" x14ac:dyDescent="0.25">
      <c r="A22" s="206">
        <v>9900000000</v>
      </c>
      <c r="B22" s="207"/>
      <c r="C22" s="10" t="s">
        <v>82</v>
      </c>
      <c r="D22" s="11">
        <v>2060200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20.25" customHeight="1" x14ac:dyDescent="0.25">
      <c r="A23" s="208">
        <v>41033900</v>
      </c>
      <c r="B23" s="209"/>
      <c r="C23" s="90" t="s">
        <v>271</v>
      </c>
      <c r="D23" s="9">
        <f>D24</f>
        <v>65470400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20.25" customHeight="1" x14ac:dyDescent="0.25">
      <c r="A24" s="206">
        <v>9900000000</v>
      </c>
      <c r="B24" s="207"/>
      <c r="C24" s="10" t="s">
        <v>82</v>
      </c>
      <c r="D24" s="11">
        <v>65470400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5.25" customHeight="1" x14ac:dyDescent="0.25">
      <c r="A25" s="208">
        <v>41035400</v>
      </c>
      <c r="B25" s="209"/>
      <c r="C25" s="90" t="s">
        <v>361</v>
      </c>
      <c r="D25" s="9">
        <f>D26</f>
        <v>307100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20.25" customHeight="1" x14ac:dyDescent="0.25">
      <c r="A26" s="206">
        <v>9900000000</v>
      </c>
      <c r="B26" s="207"/>
      <c r="C26" s="10" t="s">
        <v>82</v>
      </c>
      <c r="D26" s="11">
        <f>161000+146100</f>
        <v>307100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3" customHeight="1" x14ac:dyDescent="0.25">
      <c r="A27" s="208">
        <v>41036300</v>
      </c>
      <c r="B27" s="209"/>
      <c r="C27" s="90" t="s">
        <v>272</v>
      </c>
      <c r="D27" s="9">
        <f>D28</f>
        <v>5729000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20.25" customHeight="1" x14ac:dyDescent="0.25">
      <c r="A28" s="206">
        <v>9900000000</v>
      </c>
      <c r="B28" s="207"/>
      <c r="C28" s="10" t="s">
        <v>82</v>
      </c>
      <c r="D28" s="11">
        <v>5729000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0" customHeight="1" x14ac:dyDescent="0.25">
      <c r="A29" s="208">
        <v>41050300</v>
      </c>
      <c r="B29" s="209"/>
      <c r="C29" s="150" t="s">
        <v>398</v>
      </c>
      <c r="D29" s="151">
        <f>D30</f>
        <v>1164100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20.25" customHeight="1" x14ac:dyDescent="0.25">
      <c r="A30" s="220" t="s">
        <v>327</v>
      </c>
      <c r="B30" s="221"/>
      <c r="C30" s="140" t="s">
        <v>328</v>
      </c>
      <c r="D30" s="11">
        <v>1164100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20.25" customHeight="1" x14ac:dyDescent="0.25">
      <c r="A31" s="208">
        <v>41053900</v>
      </c>
      <c r="B31" s="209"/>
      <c r="C31" s="150" t="s">
        <v>341</v>
      </c>
      <c r="D31" s="151">
        <f>D32</f>
        <v>141258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20.25" customHeight="1" x14ac:dyDescent="0.25">
      <c r="A32" s="220" t="s">
        <v>327</v>
      </c>
      <c r="B32" s="221"/>
      <c r="C32" s="140" t="s">
        <v>328</v>
      </c>
      <c r="D32" s="11">
        <f>211887-70629</f>
        <v>141258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59.25" customHeight="1" x14ac:dyDescent="0.25">
      <c r="A33" s="208">
        <v>41059300</v>
      </c>
      <c r="B33" s="209"/>
      <c r="C33" s="90" t="s">
        <v>277</v>
      </c>
      <c r="D33" s="9">
        <f>D34</f>
        <v>1111776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20.25" customHeight="1" x14ac:dyDescent="0.25">
      <c r="A34" s="220" t="s">
        <v>327</v>
      </c>
      <c r="B34" s="221"/>
      <c r="C34" s="140" t="s">
        <v>328</v>
      </c>
      <c r="D34" s="11">
        <v>1111776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x14ac:dyDescent="0.25">
      <c r="A35" s="217" t="s">
        <v>83</v>
      </c>
      <c r="B35" s="218"/>
      <c r="C35" s="218"/>
      <c r="D35" s="219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44.25" customHeight="1" x14ac:dyDescent="0.25">
      <c r="A36" s="208">
        <v>41037400</v>
      </c>
      <c r="B36" s="209"/>
      <c r="C36" s="90" t="s">
        <v>273</v>
      </c>
      <c r="D36" s="9">
        <f>D37</f>
        <v>161100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x14ac:dyDescent="0.25">
      <c r="A37" s="206">
        <v>9900000000</v>
      </c>
      <c r="B37" s="207"/>
      <c r="C37" s="10" t="s">
        <v>82</v>
      </c>
      <c r="D37" s="11">
        <f>130100+31000</f>
        <v>161100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5.25" customHeight="1" x14ac:dyDescent="0.25">
      <c r="A38" s="208">
        <v>41038800</v>
      </c>
      <c r="B38" s="209"/>
      <c r="C38" s="90" t="s">
        <v>274</v>
      </c>
      <c r="D38" s="9">
        <f>D39</f>
        <v>11500000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x14ac:dyDescent="0.25">
      <c r="A39" s="206">
        <v>9900000000</v>
      </c>
      <c r="B39" s="207"/>
      <c r="C39" s="10" t="s">
        <v>82</v>
      </c>
      <c r="D39" s="11">
        <v>11500000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28.5" x14ac:dyDescent="0.25">
      <c r="A40" s="208">
        <v>41051000</v>
      </c>
      <c r="B40" s="209"/>
      <c r="C40" s="150" t="s">
        <v>399</v>
      </c>
      <c r="D40" s="151">
        <f>D41</f>
        <v>2376000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x14ac:dyDescent="0.25">
      <c r="A41" s="220" t="s">
        <v>327</v>
      </c>
      <c r="B41" s="221"/>
      <c r="C41" s="140" t="s">
        <v>328</v>
      </c>
      <c r="D41" s="11">
        <v>2376000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0.75" customHeight="1" x14ac:dyDescent="0.25">
      <c r="A42" s="208">
        <v>41053400</v>
      </c>
      <c r="B42" s="209"/>
      <c r="C42" s="90" t="s">
        <v>276</v>
      </c>
      <c r="D42" s="9">
        <f>D43</f>
        <v>995083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x14ac:dyDescent="0.25">
      <c r="A43" s="220" t="s">
        <v>327</v>
      </c>
      <c r="B43" s="221"/>
      <c r="C43" s="140" t="s">
        <v>328</v>
      </c>
      <c r="D43" s="11">
        <v>995083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x14ac:dyDescent="0.25">
      <c r="A44" s="222" t="s">
        <v>84</v>
      </c>
      <c r="B44" s="223"/>
      <c r="C44" s="12" t="s">
        <v>85</v>
      </c>
      <c r="D44" s="9">
        <f>SUM(D45:D46)</f>
        <v>131034417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x14ac:dyDescent="0.25">
      <c r="A45" s="222" t="s">
        <v>84</v>
      </c>
      <c r="B45" s="223"/>
      <c r="C45" s="13" t="s">
        <v>86</v>
      </c>
      <c r="D45" s="14">
        <f>D15+D19+D17+D21+D23+D27+D33+D31+D25+D29</f>
        <v>116002234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x14ac:dyDescent="0.25">
      <c r="A46" s="222" t="s">
        <v>84</v>
      </c>
      <c r="B46" s="223"/>
      <c r="C46" s="13" t="s">
        <v>87</v>
      </c>
      <c r="D46" s="14">
        <f>D36+D38+D42+D40</f>
        <v>15032183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x14ac:dyDescent="0.25">
      <c r="A47" s="13"/>
      <c r="B47" s="13"/>
      <c r="C47" s="13"/>
      <c r="D47" s="14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x14ac:dyDescent="0.25">
      <c r="A48" s="2"/>
      <c r="B48" s="2"/>
      <c r="C48" s="2"/>
      <c r="D48" s="15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x14ac:dyDescent="0.25">
      <c r="A49" s="224" t="s">
        <v>88</v>
      </c>
      <c r="B49" s="224"/>
      <c r="C49" s="224"/>
      <c r="D49" s="22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25.25" customHeight="1" x14ac:dyDescent="0.25">
      <c r="A51" s="5" t="s">
        <v>89</v>
      </c>
      <c r="B51" s="5" t="s">
        <v>90</v>
      </c>
      <c r="C51" s="5" t="s">
        <v>91</v>
      </c>
      <c r="D51" s="6" t="s">
        <v>4</v>
      </c>
      <c r="E51" s="7"/>
      <c r="F51" s="7"/>
      <c r="G51" s="7"/>
      <c r="H51" s="7"/>
      <c r="I51" s="7"/>
      <c r="J51" s="7"/>
      <c r="K51" s="7"/>
      <c r="L51" s="7"/>
      <c r="M51" s="2"/>
      <c r="N51" s="2"/>
      <c r="O51" s="2"/>
      <c r="P51" s="2"/>
      <c r="Q51" s="2"/>
      <c r="R51" s="2"/>
      <c r="S51" s="2"/>
      <c r="T51" s="2"/>
      <c r="U51" s="2"/>
    </row>
    <row r="52" spans="1:21" ht="15" x14ac:dyDescent="0.25">
      <c r="A52" s="6">
        <v>1</v>
      </c>
      <c r="B52" s="6">
        <v>2</v>
      </c>
      <c r="C52" s="6">
        <v>3</v>
      </c>
      <c r="D52" s="6">
        <v>4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x14ac:dyDescent="0.25">
      <c r="A53" s="210" t="s">
        <v>81</v>
      </c>
      <c r="B53" s="210"/>
      <c r="C53" s="210"/>
      <c r="D53" s="210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29.25" x14ac:dyDescent="0.25">
      <c r="A54" s="142" t="s">
        <v>320</v>
      </c>
      <c r="B54" s="139">
        <v>9800</v>
      </c>
      <c r="C54" s="143" t="s">
        <v>323</v>
      </c>
      <c r="D54" s="141">
        <f>D55</f>
        <v>3921576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x14ac:dyDescent="0.25">
      <c r="A55" s="6">
        <v>9900000000</v>
      </c>
      <c r="B55" s="6">
        <v>9800</v>
      </c>
      <c r="C55" s="10" t="s">
        <v>82</v>
      </c>
      <c r="D55" s="14">
        <f>99000+2689766+500000+300000+100000+100000+132810</f>
        <v>3921576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x14ac:dyDescent="0.25">
      <c r="A56" s="217" t="s">
        <v>83</v>
      </c>
      <c r="B56" s="218"/>
      <c r="C56" s="218"/>
      <c r="D56" s="219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29.25" x14ac:dyDescent="0.25">
      <c r="A57" s="142" t="s">
        <v>409</v>
      </c>
      <c r="B57" s="139">
        <v>9720</v>
      </c>
      <c r="C57" s="143" t="s">
        <v>445</v>
      </c>
      <c r="D57" s="141">
        <f>D58</f>
        <v>188250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x14ac:dyDescent="0.25">
      <c r="A58" s="190" t="s">
        <v>327</v>
      </c>
      <c r="B58" s="16">
        <v>9720</v>
      </c>
      <c r="C58" s="140" t="s">
        <v>328</v>
      </c>
      <c r="D58" s="191">
        <v>188250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x14ac:dyDescent="0.25">
      <c r="A59" s="16" t="s">
        <v>84</v>
      </c>
      <c r="B59" s="16" t="s">
        <v>84</v>
      </c>
      <c r="C59" s="13" t="s">
        <v>85</v>
      </c>
      <c r="D59" s="9">
        <f>SUM(D60:D61)</f>
        <v>4109826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x14ac:dyDescent="0.25">
      <c r="A60" s="16" t="s">
        <v>84</v>
      </c>
      <c r="B60" s="16" t="s">
        <v>84</v>
      </c>
      <c r="C60" s="13" t="s">
        <v>86</v>
      </c>
      <c r="D60" s="14">
        <f>D54</f>
        <v>3921576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x14ac:dyDescent="0.25">
      <c r="A61" s="16" t="s">
        <v>84</v>
      </c>
      <c r="B61" s="16" t="s">
        <v>84</v>
      </c>
      <c r="C61" s="13" t="s">
        <v>87</v>
      </c>
      <c r="D61" s="14">
        <f>D57</f>
        <v>188250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x14ac:dyDescent="0.25">
      <c r="A62" s="13"/>
      <c r="B62" s="13"/>
      <c r="C62" s="13"/>
      <c r="D62" s="14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x14ac:dyDescent="0.25">
      <c r="A64" s="17" t="s">
        <v>72</v>
      </c>
      <c r="B64" s="17"/>
      <c r="C64" s="2"/>
      <c r="D64" s="18" t="s">
        <v>73</v>
      </c>
      <c r="E64" s="19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</sheetData>
  <mergeCells count="42">
    <mergeCell ref="A42:B42"/>
    <mergeCell ref="A34:B34"/>
    <mergeCell ref="A36:B36"/>
    <mergeCell ref="A37:B37"/>
    <mergeCell ref="A38:B38"/>
    <mergeCell ref="A39:B39"/>
    <mergeCell ref="A35:D35"/>
    <mergeCell ref="A41:B41"/>
    <mergeCell ref="A40:B40"/>
    <mergeCell ref="A23:B23"/>
    <mergeCell ref="A24:B24"/>
    <mergeCell ref="A27:B27"/>
    <mergeCell ref="A28:B28"/>
    <mergeCell ref="A33:B33"/>
    <mergeCell ref="A31:B31"/>
    <mergeCell ref="A32:B32"/>
    <mergeCell ref="A25:B25"/>
    <mergeCell ref="A26:B26"/>
    <mergeCell ref="A30:B30"/>
    <mergeCell ref="A29:B29"/>
    <mergeCell ref="A56:D56"/>
    <mergeCell ref="A43:B43"/>
    <mergeCell ref="A44:B44"/>
    <mergeCell ref="A45:B45"/>
    <mergeCell ref="A46:B46"/>
    <mergeCell ref="A49:D49"/>
    <mergeCell ref="A53:D53"/>
    <mergeCell ref="A7:D7"/>
    <mergeCell ref="A8:D8"/>
    <mergeCell ref="A9:D9"/>
    <mergeCell ref="A10:D10"/>
    <mergeCell ref="A12:B12"/>
    <mergeCell ref="A13:B13"/>
    <mergeCell ref="A14:D14"/>
    <mergeCell ref="A15:B15"/>
    <mergeCell ref="A16:B16"/>
    <mergeCell ref="A19:B19"/>
    <mergeCell ref="A20:B20"/>
    <mergeCell ref="A17:B17"/>
    <mergeCell ref="A18:B18"/>
    <mergeCell ref="A21:B21"/>
    <mergeCell ref="A22:B22"/>
  </mergeCells>
  <pageMargins left="0.70866141732283472" right="0.31496062992125984" top="0.55118110236220474" bottom="0.55118110236220474" header="0.31496062992125984" footer="0.31496062992125984"/>
  <pageSetup paperSize="9" scale="5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7DBE-C2F3-4DB2-A300-D98BD71CA4F9}">
  <dimension ref="A1:O40"/>
  <sheetViews>
    <sheetView topLeftCell="B1" zoomScaleNormal="100" workbookViewId="0">
      <selection activeCell="J13" sqref="J13"/>
    </sheetView>
  </sheetViews>
  <sheetFormatPr defaultRowHeight="12.75" x14ac:dyDescent="0.2"/>
  <cols>
    <col min="1" max="1" width="0" style="157" hidden="1" customWidth="1"/>
    <col min="2" max="2" width="5" style="166" customWidth="1"/>
    <col min="3" max="3" width="39" style="167" customWidth="1"/>
    <col min="4" max="4" width="15.5703125" style="168" customWidth="1"/>
    <col min="5" max="5" width="15.28515625" style="168" customWidth="1"/>
    <col min="6" max="6" width="36.42578125" style="167" customWidth="1"/>
    <col min="7" max="7" width="31" style="167" customWidth="1"/>
    <col min="8" max="8" width="15.140625" style="168" customWidth="1"/>
    <col min="9" max="9" width="16.7109375" style="169" customWidth="1"/>
    <col min="10" max="10" width="19.140625" style="169" customWidth="1"/>
    <col min="11" max="11" width="14.85546875" style="169" customWidth="1"/>
    <col min="12" max="12" width="14.5703125" style="169" customWidth="1"/>
    <col min="13" max="13" width="15.42578125" style="169" customWidth="1"/>
    <col min="14" max="15" width="12.28515625" style="169" customWidth="1"/>
    <col min="16" max="257" width="9.140625" style="157"/>
    <col min="258" max="258" width="5" style="157" customWidth="1"/>
    <col min="259" max="259" width="17.28515625" style="157" customWidth="1"/>
    <col min="260" max="261" width="9.140625" style="157"/>
    <col min="262" max="263" width="17.28515625" style="157" customWidth="1"/>
    <col min="264" max="264" width="11.7109375" style="157" customWidth="1"/>
    <col min="265" max="271" width="12.28515625" style="157" customWidth="1"/>
    <col min="272" max="513" width="9.140625" style="157"/>
    <col min="514" max="514" width="5" style="157" customWidth="1"/>
    <col min="515" max="515" width="17.28515625" style="157" customWidth="1"/>
    <col min="516" max="517" width="9.140625" style="157"/>
    <col min="518" max="519" width="17.28515625" style="157" customWidth="1"/>
    <col min="520" max="520" width="11.7109375" style="157" customWidth="1"/>
    <col min="521" max="527" width="12.28515625" style="157" customWidth="1"/>
    <col min="528" max="769" width="9.140625" style="157"/>
    <col min="770" max="770" width="5" style="157" customWidth="1"/>
    <col min="771" max="771" width="17.28515625" style="157" customWidth="1"/>
    <col min="772" max="773" width="9.140625" style="157"/>
    <col min="774" max="775" width="17.28515625" style="157" customWidth="1"/>
    <col min="776" max="776" width="11.7109375" style="157" customWidth="1"/>
    <col min="777" max="783" width="12.28515625" style="157" customWidth="1"/>
    <col min="784" max="1025" width="9.140625" style="157"/>
    <col min="1026" max="1026" width="5" style="157" customWidth="1"/>
    <col min="1027" max="1027" width="17.28515625" style="157" customWidth="1"/>
    <col min="1028" max="1029" width="9.140625" style="157"/>
    <col min="1030" max="1031" width="17.28515625" style="157" customWidth="1"/>
    <col min="1032" max="1032" width="11.7109375" style="157" customWidth="1"/>
    <col min="1033" max="1039" width="12.28515625" style="157" customWidth="1"/>
    <col min="1040" max="1281" width="9.140625" style="157"/>
    <col min="1282" max="1282" width="5" style="157" customWidth="1"/>
    <col min="1283" max="1283" width="17.28515625" style="157" customWidth="1"/>
    <col min="1284" max="1285" width="9.140625" style="157"/>
    <col min="1286" max="1287" width="17.28515625" style="157" customWidth="1"/>
    <col min="1288" max="1288" width="11.7109375" style="157" customWidth="1"/>
    <col min="1289" max="1295" width="12.28515625" style="157" customWidth="1"/>
    <col min="1296" max="1537" width="9.140625" style="157"/>
    <col min="1538" max="1538" width="5" style="157" customWidth="1"/>
    <col min="1539" max="1539" width="17.28515625" style="157" customWidth="1"/>
    <col min="1540" max="1541" width="9.140625" style="157"/>
    <col min="1542" max="1543" width="17.28515625" style="157" customWidth="1"/>
    <col min="1544" max="1544" width="11.7109375" style="157" customWidth="1"/>
    <col min="1545" max="1551" width="12.28515625" style="157" customWidth="1"/>
    <col min="1552" max="1793" width="9.140625" style="157"/>
    <col min="1794" max="1794" width="5" style="157" customWidth="1"/>
    <col min="1795" max="1795" width="17.28515625" style="157" customWidth="1"/>
    <col min="1796" max="1797" width="9.140625" style="157"/>
    <col min="1798" max="1799" width="17.28515625" style="157" customWidth="1"/>
    <col min="1800" max="1800" width="11.7109375" style="157" customWidth="1"/>
    <col min="1801" max="1807" width="12.28515625" style="157" customWidth="1"/>
    <col min="1808" max="2049" width="9.140625" style="157"/>
    <col min="2050" max="2050" width="5" style="157" customWidth="1"/>
    <col min="2051" max="2051" width="17.28515625" style="157" customWidth="1"/>
    <col min="2052" max="2053" width="9.140625" style="157"/>
    <col min="2054" max="2055" width="17.28515625" style="157" customWidth="1"/>
    <col min="2056" max="2056" width="11.7109375" style="157" customWidth="1"/>
    <col min="2057" max="2063" width="12.28515625" style="157" customWidth="1"/>
    <col min="2064" max="2305" width="9.140625" style="157"/>
    <col min="2306" max="2306" width="5" style="157" customWidth="1"/>
    <col min="2307" max="2307" width="17.28515625" style="157" customWidth="1"/>
    <col min="2308" max="2309" width="9.140625" style="157"/>
    <col min="2310" max="2311" width="17.28515625" style="157" customWidth="1"/>
    <col min="2312" max="2312" width="11.7109375" style="157" customWidth="1"/>
    <col min="2313" max="2319" width="12.28515625" style="157" customWidth="1"/>
    <col min="2320" max="2561" width="9.140625" style="157"/>
    <col min="2562" max="2562" width="5" style="157" customWidth="1"/>
    <col min="2563" max="2563" width="17.28515625" style="157" customWidth="1"/>
    <col min="2564" max="2565" width="9.140625" style="157"/>
    <col min="2566" max="2567" width="17.28515625" style="157" customWidth="1"/>
    <col min="2568" max="2568" width="11.7109375" style="157" customWidth="1"/>
    <col min="2569" max="2575" width="12.28515625" style="157" customWidth="1"/>
    <col min="2576" max="2817" width="9.140625" style="157"/>
    <col min="2818" max="2818" width="5" style="157" customWidth="1"/>
    <col min="2819" max="2819" width="17.28515625" style="157" customWidth="1"/>
    <col min="2820" max="2821" width="9.140625" style="157"/>
    <col min="2822" max="2823" width="17.28515625" style="157" customWidth="1"/>
    <col min="2824" max="2824" width="11.7109375" style="157" customWidth="1"/>
    <col min="2825" max="2831" width="12.28515625" style="157" customWidth="1"/>
    <col min="2832" max="3073" width="9.140625" style="157"/>
    <col min="3074" max="3074" width="5" style="157" customWidth="1"/>
    <col min="3075" max="3075" width="17.28515625" style="157" customWidth="1"/>
    <col min="3076" max="3077" width="9.140625" style="157"/>
    <col min="3078" max="3079" width="17.28515625" style="157" customWidth="1"/>
    <col min="3080" max="3080" width="11.7109375" style="157" customWidth="1"/>
    <col min="3081" max="3087" width="12.28515625" style="157" customWidth="1"/>
    <col min="3088" max="3329" width="9.140625" style="157"/>
    <col min="3330" max="3330" width="5" style="157" customWidth="1"/>
    <col min="3331" max="3331" width="17.28515625" style="157" customWidth="1"/>
    <col min="3332" max="3333" width="9.140625" style="157"/>
    <col min="3334" max="3335" width="17.28515625" style="157" customWidth="1"/>
    <col min="3336" max="3336" width="11.7109375" style="157" customWidth="1"/>
    <col min="3337" max="3343" width="12.28515625" style="157" customWidth="1"/>
    <col min="3344" max="3585" width="9.140625" style="157"/>
    <col min="3586" max="3586" width="5" style="157" customWidth="1"/>
    <col min="3587" max="3587" width="17.28515625" style="157" customWidth="1"/>
    <col min="3588" max="3589" width="9.140625" style="157"/>
    <col min="3590" max="3591" width="17.28515625" style="157" customWidth="1"/>
    <col min="3592" max="3592" width="11.7109375" style="157" customWidth="1"/>
    <col min="3593" max="3599" width="12.28515625" style="157" customWidth="1"/>
    <col min="3600" max="3841" width="9.140625" style="157"/>
    <col min="3842" max="3842" width="5" style="157" customWidth="1"/>
    <col min="3843" max="3843" width="17.28515625" style="157" customWidth="1"/>
    <col min="3844" max="3845" width="9.140625" style="157"/>
    <col min="3846" max="3847" width="17.28515625" style="157" customWidth="1"/>
    <col min="3848" max="3848" width="11.7109375" style="157" customWidth="1"/>
    <col min="3849" max="3855" width="12.28515625" style="157" customWidth="1"/>
    <col min="3856" max="4097" width="9.140625" style="157"/>
    <col min="4098" max="4098" width="5" style="157" customWidth="1"/>
    <col min="4099" max="4099" width="17.28515625" style="157" customWidth="1"/>
    <col min="4100" max="4101" width="9.140625" style="157"/>
    <col min="4102" max="4103" width="17.28515625" style="157" customWidth="1"/>
    <col min="4104" max="4104" width="11.7109375" style="157" customWidth="1"/>
    <col min="4105" max="4111" width="12.28515625" style="157" customWidth="1"/>
    <col min="4112" max="4353" width="9.140625" style="157"/>
    <col min="4354" max="4354" width="5" style="157" customWidth="1"/>
    <col min="4355" max="4355" width="17.28515625" style="157" customWidth="1"/>
    <col min="4356" max="4357" width="9.140625" style="157"/>
    <col min="4358" max="4359" width="17.28515625" style="157" customWidth="1"/>
    <col min="4360" max="4360" width="11.7109375" style="157" customWidth="1"/>
    <col min="4361" max="4367" width="12.28515625" style="157" customWidth="1"/>
    <col min="4368" max="4609" width="9.140625" style="157"/>
    <col min="4610" max="4610" width="5" style="157" customWidth="1"/>
    <col min="4611" max="4611" width="17.28515625" style="157" customWidth="1"/>
    <col min="4612" max="4613" width="9.140625" style="157"/>
    <col min="4614" max="4615" width="17.28515625" style="157" customWidth="1"/>
    <col min="4616" max="4616" width="11.7109375" style="157" customWidth="1"/>
    <col min="4617" max="4623" width="12.28515625" style="157" customWidth="1"/>
    <col min="4624" max="4865" width="9.140625" style="157"/>
    <col min="4866" max="4866" width="5" style="157" customWidth="1"/>
    <col min="4867" max="4867" width="17.28515625" style="157" customWidth="1"/>
    <col min="4868" max="4869" width="9.140625" style="157"/>
    <col min="4870" max="4871" width="17.28515625" style="157" customWidth="1"/>
    <col min="4872" max="4872" width="11.7109375" style="157" customWidth="1"/>
    <col min="4873" max="4879" width="12.28515625" style="157" customWidth="1"/>
    <col min="4880" max="5121" width="9.140625" style="157"/>
    <col min="5122" max="5122" width="5" style="157" customWidth="1"/>
    <col min="5123" max="5123" width="17.28515625" style="157" customWidth="1"/>
    <col min="5124" max="5125" width="9.140625" style="157"/>
    <col min="5126" max="5127" width="17.28515625" style="157" customWidth="1"/>
    <col min="5128" max="5128" width="11.7109375" style="157" customWidth="1"/>
    <col min="5129" max="5135" width="12.28515625" style="157" customWidth="1"/>
    <col min="5136" max="5377" width="9.140625" style="157"/>
    <col min="5378" max="5378" width="5" style="157" customWidth="1"/>
    <col min="5379" max="5379" width="17.28515625" style="157" customWidth="1"/>
    <col min="5380" max="5381" width="9.140625" style="157"/>
    <col min="5382" max="5383" width="17.28515625" style="157" customWidth="1"/>
    <col min="5384" max="5384" width="11.7109375" style="157" customWidth="1"/>
    <col min="5385" max="5391" width="12.28515625" style="157" customWidth="1"/>
    <col min="5392" max="5633" width="9.140625" style="157"/>
    <col min="5634" max="5634" width="5" style="157" customWidth="1"/>
    <col min="5635" max="5635" width="17.28515625" style="157" customWidth="1"/>
    <col min="5636" max="5637" width="9.140625" style="157"/>
    <col min="5638" max="5639" width="17.28515625" style="157" customWidth="1"/>
    <col min="5640" max="5640" width="11.7109375" style="157" customWidth="1"/>
    <col min="5641" max="5647" width="12.28515625" style="157" customWidth="1"/>
    <col min="5648" max="5889" width="9.140625" style="157"/>
    <col min="5890" max="5890" width="5" style="157" customWidth="1"/>
    <col min="5891" max="5891" width="17.28515625" style="157" customWidth="1"/>
    <col min="5892" max="5893" width="9.140625" style="157"/>
    <col min="5894" max="5895" width="17.28515625" style="157" customWidth="1"/>
    <col min="5896" max="5896" width="11.7109375" style="157" customWidth="1"/>
    <col min="5897" max="5903" width="12.28515625" style="157" customWidth="1"/>
    <col min="5904" max="6145" width="9.140625" style="157"/>
    <col min="6146" max="6146" width="5" style="157" customWidth="1"/>
    <col min="6147" max="6147" width="17.28515625" style="157" customWidth="1"/>
    <col min="6148" max="6149" width="9.140625" style="157"/>
    <col min="6150" max="6151" width="17.28515625" style="157" customWidth="1"/>
    <col min="6152" max="6152" width="11.7109375" style="157" customWidth="1"/>
    <col min="6153" max="6159" width="12.28515625" style="157" customWidth="1"/>
    <col min="6160" max="6401" width="9.140625" style="157"/>
    <col min="6402" max="6402" width="5" style="157" customWidth="1"/>
    <col min="6403" max="6403" width="17.28515625" style="157" customWidth="1"/>
    <col min="6404" max="6405" width="9.140625" style="157"/>
    <col min="6406" max="6407" width="17.28515625" style="157" customWidth="1"/>
    <col min="6408" max="6408" width="11.7109375" style="157" customWidth="1"/>
    <col min="6409" max="6415" width="12.28515625" style="157" customWidth="1"/>
    <col min="6416" max="6657" width="9.140625" style="157"/>
    <col min="6658" max="6658" width="5" style="157" customWidth="1"/>
    <col min="6659" max="6659" width="17.28515625" style="157" customWidth="1"/>
    <col min="6660" max="6661" width="9.140625" style="157"/>
    <col min="6662" max="6663" width="17.28515625" style="157" customWidth="1"/>
    <col min="6664" max="6664" width="11.7109375" style="157" customWidth="1"/>
    <col min="6665" max="6671" width="12.28515625" style="157" customWidth="1"/>
    <col min="6672" max="6913" width="9.140625" style="157"/>
    <col min="6914" max="6914" width="5" style="157" customWidth="1"/>
    <col min="6915" max="6915" width="17.28515625" style="157" customWidth="1"/>
    <col min="6916" max="6917" width="9.140625" style="157"/>
    <col min="6918" max="6919" width="17.28515625" style="157" customWidth="1"/>
    <col min="6920" max="6920" width="11.7109375" style="157" customWidth="1"/>
    <col min="6921" max="6927" width="12.28515625" style="157" customWidth="1"/>
    <col min="6928" max="7169" width="9.140625" style="157"/>
    <col min="7170" max="7170" width="5" style="157" customWidth="1"/>
    <col min="7171" max="7171" width="17.28515625" style="157" customWidth="1"/>
    <col min="7172" max="7173" width="9.140625" style="157"/>
    <col min="7174" max="7175" width="17.28515625" style="157" customWidth="1"/>
    <col min="7176" max="7176" width="11.7109375" style="157" customWidth="1"/>
    <col min="7177" max="7183" width="12.28515625" style="157" customWidth="1"/>
    <col min="7184" max="7425" width="9.140625" style="157"/>
    <col min="7426" max="7426" width="5" style="157" customWidth="1"/>
    <col min="7427" max="7427" width="17.28515625" style="157" customWidth="1"/>
    <col min="7428" max="7429" width="9.140625" style="157"/>
    <col min="7430" max="7431" width="17.28515625" style="157" customWidth="1"/>
    <col min="7432" max="7432" width="11.7109375" style="157" customWidth="1"/>
    <col min="7433" max="7439" width="12.28515625" style="157" customWidth="1"/>
    <col min="7440" max="7681" width="9.140625" style="157"/>
    <col min="7682" max="7682" width="5" style="157" customWidth="1"/>
    <col min="7683" max="7683" width="17.28515625" style="157" customWidth="1"/>
    <col min="7684" max="7685" width="9.140625" style="157"/>
    <col min="7686" max="7687" width="17.28515625" style="157" customWidth="1"/>
    <col min="7688" max="7688" width="11.7109375" style="157" customWidth="1"/>
    <col min="7689" max="7695" width="12.28515625" style="157" customWidth="1"/>
    <col min="7696" max="7937" width="9.140625" style="157"/>
    <col min="7938" max="7938" width="5" style="157" customWidth="1"/>
    <col min="7939" max="7939" width="17.28515625" style="157" customWidth="1"/>
    <col min="7940" max="7941" width="9.140625" style="157"/>
    <col min="7942" max="7943" width="17.28515625" style="157" customWidth="1"/>
    <col min="7944" max="7944" width="11.7109375" style="157" customWidth="1"/>
    <col min="7945" max="7951" width="12.28515625" style="157" customWidth="1"/>
    <col min="7952" max="8193" width="9.140625" style="157"/>
    <col min="8194" max="8194" width="5" style="157" customWidth="1"/>
    <col min="8195" max="8195" width="17.28515625" style="157" customWidth="1"/>
    <col min="8196" max="8197" width="9.140625" style="157"/>
    <col min="8198" max="8199" width="17.28515625" style="157" customWidth="1"/>
    <col min="8200" max="8200" width="11.7109375" style="157" customWidth="1"/>
    <col min="8201" max="8207" width="12.28515625" style="157" customWidth="1"/>
    <col min="8208" max="8449" width="9.140625" style="157"/>
    <col min="8450" max="8450" width="5" style="157" customWidth="1"/>
    <col min="8451" max="8451" width="17.28515625" style="157" customWidth="1"/>
    <col min="8452" max="8453" width="9.140625" style="157"/>
    <col min="8454" max="8455" width="17.28515625" style="157" customWidth="1"/>
    <col min="8456" max="8456" width="11.7109375" style="157" customWidth="1"/>
    <col min="8457" max="8463" width="12.28515625" style="157" customWidth="1"/>
    <col min="8464" max="8705" width="9.140625" style="157"/>
    <col min="8706" max="8706" width="5" style="157" customWidth="1"/>
    <col min="8707" max="8707" width="17.28515625" style="157" customWidth="1"/>
    <col min="8708" max="8709" width="9.140625" style="157"/>
    <col min="8710" max="8711" width="17.28515625" style="157" customWidth="1"/>
    <col min="8712" max="8712" width="11.7109375" style="157" customWidth="1"/>
    <col min="8713" max="8719" width="12.28515625" style="157" customWidth="1"/>
    <col min="8720" max="8961" width="9.140625" style="157"/>
    <col min="8962" max="8962" width="5" style="157" customWidth="1"/>
    <col min="8963" max="8963" width="17.28515625" style="157" customWidth="1"/>
    <col min="8964" max="8965" width="9.140625" style="157"/>
    <col min="8966" max="8967" width="17.28515625" style="157" customWidth="1"/>
    <col min="8968" max="8968" width="11.7109375" style="157" customWidth="1"/>
    <col min="8969" max="8975" width="12.28515625" style="157" customWidth="1"/>
    <col min="8976" max="9217" width="9.140625" style="157"/>
    <col min="9218" max="9218" width="5" style="157" customWidth="1"/>
    <col min="9219" max="9219" width="17.28515625" style="157" customWidth="1"/>
    <col min="9220" max="9221" width="9.140625" style="157"/>
    <col min="9222" max="9223" width="17.28515625" style="157" customWidth="1"/>
    <col min="9224" max="9224" width="11.7109375" style="157" customWidth="1"/>
    <col min="9225" max="9231" width="12.28515625" style="157" customWidth="1"/>
    <col min="9232" max="9473" width="9.140625" style="157"/>
    <col min="9474" max="9474" width="5" style="157" customWidth="1"/>
    <col min="9475" max="9475" width="17.28515625" style="157" customWidth="1"/>
    <col min="9476" max="9477" width="9.140625" style="157"/>
    <col min="9478" max="9479" width="17.28515625" style="157" customWidth="1"/>
    <col min="9480" max="9480" width="11.7109375" style="157" customWidth="1"/>
    <col min="9481" max="9487" width="12.28515625" style="157" customWidth="1"/>
    <col min="9488" max="9729" width="9.140625" style="157"/>
    <col min="9730" max="9730" width="5" style="157" customWidth="1"/>
    <col min="9731" max="9731" width="17.28515625" style="157" customWidth="1"/>
    <col min="9732" max="9733" width="9.140625" style="157"/>
    <col min="9734" max="9735" width="17.28515625" style="157" customWidth="1"/>
    <col min="9736" max="9736" width="11.7109375" style="157" customWidth="1"/>
    <col min="9737" max="9743" width="12.28515625" style="157" customWidth="1"/>
    <col min="9744" max="9985" width="9.140625" style="157"/>
    <col min="9986" max="9986" width="5" style="157" customWidth="1"/>
    <col min="9987" max="9987" width="17.28515625" style="157" customWidth="1"/>
    <col min="9988" max="9989" width="9.140625" style="157"/>
    <col min="9990" max="9991" width="17.28515625" style="157" customWidth="1"/>
    <col min="9992" max="9992" width="11.7109375" style="157" customWidth="1"/>
    <col min="9993" max="9999" width="12.28515625" style="157" customWidth="1"/>
    <col min="10000" max="10241" width="9.140625" style="157"/>
    <col min="10242" max="10242" width="5" style="157" customWidth="1"/>
    <col min="10243" max="10243" width="17.28515625" style="157" customWidth="1"/>
    <col min="10244" max="10245" width="9.140625" style="157"/>
    <col min="10246" max="10247" width="17.28515625" style="157" customWidth="1"/>
    <col min="10248" max="10248" width="11.7109375" style="157" customWidth="1"/>
    <col min="10249" max="10255" width="12.28515625" style="157" customWidth="1"/>
    <col min="10256" max="10497" width="9.140625" style="157"/>
    <col min="10498" max="10498" width="5" style="157" customWidth="1"/>
    <col min="10499" max="10499" width="17.28515625" style="157" customWidth="1"/>
    <col min="10500" max="10501" width="9.140625" style="157"/>
    <col min="10502" max="10503" width="17.28515625" style="157" customWidth="1"/>
    <col min="10504" max="10504" width="11.7109375" style="157" customWidth="1"/>
    <col min="10505" max="10511" width="12.28515625" style="157" customWidth="1"/>
    <col min="10512" max="10753" width="9.140625" style="157"/>
    <col min="10754" max="10754" width="5" style="157" customWidth="1"/>
    <col min="10755" max="10755" width="17.28515625" style="157" customWidth="1"/>
    <col min="10756" max="10757" width="9.140625" style="157"/>
    <col min="10758" max="10759" width="17.28515625" style="157" customWidth="1"/>
    <col min="10760" max="10760" width="11.7109375" style="157" customWidth="1"/>
    <col min="10761" max="10767" width="12.28515625" style="157" customWidth="1"/>
    <col min="10768" max="11009" width="9.140625" style="157"/>
    <col min="11010" max="11010" width="5" style="157" customWidth="1"/>
    <col min="11011" max="11011" width="17.28515625" style="157" customWidth="1"/>
    <col min="11012" max="11013" width="9.140625" style="157"/>
    <col min="11014" max="11015" width="17.28515625" style="157" customWidth="1"/>
    <col min="11016" max="11016" width="11.7109375" style="157" customWidth="1"/>
    <col min="11017" max="11023" width="12.28515625" style="157" customWidth="1"/>
    <col min="11024" max="11265" width="9.140625" style="157"/>
    <col min="11266" max="11266" width="5" style="157" customWidth="1"/>
    <col min="11267" max="11267" width="17.28515625" style="157" customWidth="1"/>
    <col min="11268" max="11269" width="9.140625" style="157"/>
    <col min="11270" max="11271" width="17.28515625" style="157" customWidth="1"/>
    <col min="11272" max="11272" width="11.7109375" style="157" customWidth="1"/>
    <col min="11273" max="11279" width="12.28515625" style="157" customWidth="1"/>
    <col min="11280" max="11521" width="9.140625" style="157"/>
    <col min="11522" max="11522" width="5" style="157" customWidth="1"/>
    <col min="11523" max="11523" width="17.28515625" style="157" customWidth="1"/>
    <col min="11524" max="11525" width="9.140625" style="157"/>
    <col min="11526" max="11527" width="17.28515625" style="157" customWidth="1"/>
    <col min="11528" max="11528" width="11.7109375" style="157" customWidth="1"/>
    <col min="11529" max="11535" width="12.28515625" style="157" customWidth="1"/>
    <col min="11536" max="11777" width="9.140625" style="157"/>
    <col min="11778" max="11778" width="5" style="157" customWidth="1"/>
    <col min="11779" max="11779" width="17.28515625" style="157" customWidth="1"/>
    <col min="11780" max="11781" width="9.140625" style="157"/>
    <col min="11782" max="11783" width="17.28515625" style="157" customWidth="1"/>
    <col min="11784" max="11784" width="11.7109375" style="157" customWidth="1"/>
    <col min="11785" max="11791" width="12.28515625" style="157" customWidth="1"/>
    <col min="11792" max="12033" width="9.140625" style="157"/>
    <col min="12034" max="12034" width="5" style="157" customWidth="1"/>
    <col min="12035" max="12035" width="17.28515625" style="157" customWidth="1"/>
    <col min="12036" max="12037" width="9.140625" style="157"/>
    <col min="12038" max="12039" width="17.28515625" style="157" customWidth="1"/>
    <col min="12040" max="12040" width="11.7109375" style="157" customWidth="1"/>
    <col min="12041" max="12047" width="12.28515625" style="157" customWidth="1"/>
    <col min="12048" max="12289" width="9.140625" style="157"/>
    <col min="12290" max="12290" width="5" style="157" customWidth="1"/>
    <col min="12291" max="12291" width="17.28515625" style="157" customWidth="1"/>
    <col min="12292" max="12293" width="9.140625" style="157"/>
    <col min="12294" max="12295" width="17.28515625" style="157" customWidth="1"/>
    <col min="12296" max="12296" width="11.7109375" style="157" customWidth="1"/>
    <col min="12297" max="12303" width="12.28515625" style="157" customWidth="1"/>
    <col min="12304" max="12545" width="9.140625" style="157"/>
    <col min="12546" max="12546" width="5" style="157" customWidth="1"/>
    <col min="12547" max="12547" width="17.28515625" style="157" customWidth="1"/>
    <col min="12548" max="12549" width="9.140625" style="157"/>
    <col min="12550" max="12551" width="17.28515625" style="157" customWidth="1"/>
    <col min="12552" max="12552" width="11.7109375" style="157" customWidth="1"/>
    <col min="12553" max="12559" width="12.28515625" style="157" customWidth="1"/>
    <col min="12560" max="12801" width="9.140625" style="157"/>
    <col min="12802" max="12802" width="5" style="157" customWidth="1"/>
    <col min="12803" max="12803" width="17.28515625" style="157" customWidth="1"/>
    <col min="12804" max="12805" width="9.140625" style="157"/>
    <col min="12806" max="12807" width="17.28515625" style="157" customWidth="1"/>
    <col min="12808" max="12808" width="11.7109375" style="157" customWidth="1"/>
    <col min="12809" max="12815" width="12.28515625" style="157" customWidth="1"/>
    <col min="12816" max="13057" width="9.140625" style="157"/>
    <col min="13058" max="13058" width="5" style="157" customWidth="1"/>
    <col min="13059" max="13059" width="17.28515625" style="157" customWidth="1"/>
    <col min="13060" max="13061" width="9.140625" style="157"/>
    <col min="13062" max="13063" width="17.28515625" style="157" customWidth="1"/>
    <col min="13064" max="13064" width="11.7109375" style="157" customWidth="1"/>
    <col min="13065" max="13071" width="12.28515625" style="157" customWidth="1"/>
    <col min="13072" max="13313" width="9.140625" style="157"/>
    <col min="13314" max="13314" width="5" style="157" customWidth="1"/>
    <col min="13315" max="13315" width="17.28515625" style="157" customWidth="1"/>
    <col min="13316" max="13317" width="9.140625" style="157"/>
    <col min="13318" max="13319" width="17.28515625" style="157" customWidth="1"/>
    <col min="13320" max="13320" width="11.7109375" style="157" customWidth="1"/>
    <col min="13321" max="13327" width="12.28515625" style="157" customWidth="1"/>
    <col min="13328" max="13569" width="9.140625" style="157"/>
    <col min="13570" max="13570" width="5" style="157" customWidth="1"/>
    <col min="13571" max="13571" width="17.28515625" style="157" customWidth="1"/>
    <col min="13572" max="13573" width="9.140625" style="157"/>
    <col min="13574" max="13575" width="17.28515625" style="157" customWidth="1"/>
    <col min="13576" max="13576" width="11.7109375" style="157" customWidth="1"/>
    <col min="13577" max="13583" width="12.28515625" style="157" customWidth="1"/>
    <col min="13584" max="13825" width="9.140625" style="157"/>
    <col min="13826" max="13826" width="5" style="157" customWidth="1"/>
    <col min="13827" max="13827" width="17.28515625" style="157" customWidth="1"/>
    <col min="13828" max="13829" width="9.140625" style="157"/>
    <col min="13830" max="13831" width="17.28515625" style="157" customWidth="1"/>
    <col min="13832" max="13832" width="11.7109375" style="157" customWidth="1"/>
    <col min="13833" max="13839" width="12.28515625" style="157" customWidth="1"/>
    <col min="13840" max="14081" width="9.140625" style="157"/>
    <col min="14082" max="14082" width="5" style="157" customWidth="1"/>
    <col min="14083" max="14083" width="17.28515625" style="157" customWidth="1"/>
    <col min="14084" max="14085" width="9.140625" style="157"/>
    <col min="14086" max="14087" width="17.28515625" style="157" customWidth="1"/>
    <col min="14088" max="14088" width="11.7109375" style="157" customWidth="1"/>
    <col min="14089" max="14095" width="12.28515625" style="157" customWidth="1"/>
    <col min="14096" max="14337" width="9.140625" style="157"/>
    <col min="14338" max="14338" width="5" style="157" customWidth="1"/>
    <col min="14339" max="14339" width="17.28515625" style="157" customWidth="1"/>
    <col min="14340" max="14341" width="9.140625" style="157"/>
    <col min="14342" max="14343" width="17.28515625" style="157" customWidth="1"/>
    <col min="14344" max="14344" width="11.7109375" style="157" customWidth="1"/>
    <col min="14345" max="14351" width="12.28515625" style="157" customWidth="1"/>
    <col min="14352" max="14593" width="9.140625" style="157"/>
    <col min="14594" max="14594" width="5" style="157" customWidth="1"/>
    <col min="14595" max="14595" width="17.28515625" style="157" customWidth="1"/>
    <col min="14596" max="14597" width="9.140625" style="157"/>
    <col min="14598" max="14599" width="17.28515625" style="157" customWidth="1"/>
    <col min="14600" max="14600" width="11.7109375" style="157" customWidth="1"/>
    <col min="14601" max="14607" width="12.28515625" style="157" customWidth="1"/>
    <col min="14608" max="14849" width="9.140625" style="157"/>
    <col min="14850" max="14850" width="5" style="157" customWidth="1"/>
    <col min="14851" max="14851" width="17.28515625" style="157" customWidth="1"/>
    <col min="14852" max="14853" width="9.140625" style="157"/>
    <col min="14854" max="14855" width="17.28515625" style="157" customWidth="1"/>
    <col min="14856" max="14856" width="11.7109375" style="157" customWidth="1"/>
    <col min="14857" max="14863" width="12.28515625" style="157" customWidth="1"/>
    <col min="14864" max="15105" width="9.140625" style="157"/>
    <col min="15106" max="15106" width="5" style="157" customWidth="1"/>
    <col min="15107" max="15107" width="17.28515625" style="157" customWidth="1"/>
    <col min="15108" max="15109" width="9.140625" style="157"/>
    <col min="15110" max="15111" width="17.28515625" style="157" customWidth="1"/>
    <col min="15112" max="15112" width="11.7109375" style="157" customWidth="1"/>
    <col min="15113" max="15119" width="12.28515625" style="157" customWidth="1"/>
    <col min="15120" max="15361" width="9.140625" style="157"/>
    <col min="15362" max="15362" width="5" style="157" customWidth="1"/>
    <col min="15363" max="15363" width="17.28515625" style="157" customWidth="1"/>
    <col min="15364" max="15365" width="9.140625" style="157"/>
    <col min="15366" max="15367" width="17.28515625" style="157" customWidth="1"/>
    <col min="15368" max="15368" width="11.7109375" style="157" customWidth="1"/>
    <col min="15369" max="15375" width="12.28515625" style="157" customWidth="1"/>
    <col min="15376" max="15617" width="9.140625" style="157"/>
    <col min="15618" max="15618" width="5" style="157" customWidth="1"/>
    <col min="15619" max="15619" width="17.28515625" style="157" customWidth="1"/>
    <col min="15620" max="15621" width="9.140625" style="157"/>
    <col min="15622" max="15623" width="17.28515625" style="157" customWidth="1"/>
    <col min="15624" max="15624" width="11.7109375" style="157" customWidth="1"/>
    <col min="15625" max="15631" width="12.28515625" style="157" customWidth="1"/>
    <col min="15632" max="15873" width="9.140625" style="157"/>
    <col min="15874" max="15874" width="5" style="157" customWidth="1"/>
    <col min="15875" max="15875" width="17.28515625" style="157" customWidth="1"/>
    <col min="15876" max="15877" width="9.140625" style="157"/>
    <col min="15878" max="15879" width="17.28515625" style="157" customWidth="1"/>
    <col min="15880" max="15880" width="11.7109375" style="157" customWidth="1"/>
    <col min="15881" max="15887" width="12.28515625" style="157" customWidth="1"/>
    <col min="15888" max="16129" width="9.140625" style="157"/>
    <col min="16130" max="16130" width="5" style="157" customWidth="1"/>
    <col min="16131" max="16131" width="17.28515625" style="157" customWidth="1"/>
    <col min="16132" max="16133" width="9.140625" style="157"/>
    <col min="16134" max="16135" width="17.28515625" style="157" customWidth="1"/>
    <col min="16136" max="16136" width="11.7109375" style="157" customWidth="1"/>
    <col min="16137" max="16143" width="12.28515625" style="157" customWidth="1"/>
    <col min="16144" max="16384" width="9.140625" style="157"/>
  </cols>
  <sheetData>
    <row r="1" spans="1:15" ht="12.75" customHeight="1" x14ac:dyDescent="0.2">
      <c r="B1" s="158"/>
      <c r="C1" s="159"/>
      <c r="D1" s="160"/>
      <c r="E1" s="161"/>
      <c r="F1" s="159"/>
      <c r="G1" s="159"/>
      <c r="H1" s="161"/>
      <c r="I1" s="162"/>
      <c r="J1" s="162"/>
      <c r="K1" s="189"/>
      <c r="L1" s="189"/>
      <c r="M1" s="232" t="s">
        <v>221</v>
      </c>
      <c r="N1" s="232"/>
      <c r="O1" s="23"/>
    </row>
    <row r="2" spans="1:15" ht="19.5" customHeight="1" x14ac:dyDescent="0.2">
      <c r="B2" s="158"/>
      <c r="C2" s="159"/>
      <c r="D2" s="160"/>
      <c r="E2" s="161"/>
      <c r="F2" s="159"/>
      <c r="G2" s="159"/>
      <c r="H2" s="161"/>
      <c r="I2" s="162"/>
      <c r="J2" s="162"/>
      <c r="K2" s="189"/>
      <c r="L2" s="189"/>
      <c r="M2" s="233" t="s">
        <v>261</v>
      </c>
      <c r="N2" s="233"/>
      <c r="O2" s="233"/>
    </row>
    <row r="3" spans="1:15" ht="15.75" customHeight="1" x14ac:dyDescent="0.25">
      <c r="B3" s="158"/>
      <c r="C3" s="159"/>
      <c r="D3" s="160"/>
      <c r="E3" s="161"/>
      <c r="F3" s="159"/>
      <c r="G3" s="159"/>
      <c r="H3" s="161"/>
      <c r="I3" s="162"/>
      <c r="J3" s="162"/>
      <c r="K3" s="189"/>
      <c r="L3" s="189"/>
      <c r="M3" s="152" t="s">
        <v>446</v>
      </c>
      <c r="N3" s="22"/>
      <c r="O3" s="3"/>
    </row>
    <row r="4" spans="1:15" ht="47.25" customHeight="1" x14ac:dyDescent="0.2">
      <c r="B4" s="226" t="s">
        <v>411</v>
      </c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</row>
    <row r="5" spans="1:15" ht="15" x14ac:dyDescent="0.2">
      <c r="B5" s="227" t="s">
        <v>74</v>
      </c>
      <c r="C5" s="228"/>
      <c r="D5" s="171"/>
      <c r="E5" s="172"/>
      <c r="F5" s="171"/>
      <c r="G5" s="170"/>
      <c r="H5" s="170"/>
      <c r="I5" s="173"/>
      <c r="J5" s="173"/>
      <c r="K5" s="173"/>
      <c r="L5" s="173"/>
      <c r="M5" s="173"/>
      <c r="N5" s="173"/>
      <c r="O5" s="173"/>
    </row>
    <row r="6" spans="1:15" ht="15" x14ac:dyDescent="0.2">
      <c r="B6" s="229" t="s">
        <v>75</v>
      </c>
      <c r="C6" s="229"/>
      <c r="D6" s="171"/>
      <c r="E6" s="172"/>
      <c r="F6" s="171"/>
      <c r="G6" s="170"/>
      <c r="H6" s="170"/>
      <c r="I6" s="173"/>
      <c r="J6" s="173"/>
      <c r="K6" s="173"/>
      <c r="L6" s="173"/>
      <c r="M6" s="173"/>
      <c r="N6" s="173"/>
      <c r="O6" s="174" t="s">
        <v>1</v>
      </c>
    </row>
    <row r="7" spans="1:15" ht="26.25" customHeight="1" x14ac:dyDescent="0.2">
      <c r="A7" s="163"/>
      <c r="B7" s="230" t="s">
        <v>412</v>
      </c>
      <c r="C7" s="230" t="s">
        <v>413</v>
      </c>
      <c r="D7" s="230" t="s">
        <v>414</v>
      </c>
      <c r="E7" s="231" t="s">
        <v>442</v>
      </c>
      <c r="F7" s="230" t="s">
        <v>441</v>
      </c>
      <c r="G7" s="230" t="s">
        <v>415</v>
      </c>
      <c r="H7" s="231" t="s">
        <v>416</v>
      </c>
      <c r="I7" s="234" t="s">
        <v>417</v>
      </c>
      <c r="J7" s="234" t="s">
        <v>418</v>
      </c>
      <c r="K7" s="234" t="s">
        <v>419</v>
      </c>
      <c r="L7" s="234"/>
      <c r="M7" s="234"/>
      <c r="N7" s="234"/>
      <c r="O7" s="234"/>
    </row>
    <row r="8" spans="1:15" ht="136.5" customHeight="1" x14ac:dyDescent="0.2">
      <c r="A8" s="163"/>
      <c r="B8" s="230"/>
      <c r="C8" s="230"/>
      <c r="D8" s="230"/>
      <c r="E8" s="231"/>
      <c r="F8" s="230"/>
      <c r="G8" s="230"/>
      <c r="H8" s="231"/>
      <c r="I8" s="234"/>
      <c r="J8" s="234"/>
      <c r="K8" s="176" t="s">
        <v>214</v>
      </c>
      <c r="L8" s="176" t="s">
        <v>215</v>
      </c>
      <c r="M8" s="176" t="s">
        <v>420</v>
      </c>
      <c r="N8" s="176" t="s">
        <v>216</v>
      </c>
      <c r="O8" s="176" t="s">
        <v>217</v>
      </c>
    </row>
    <row r="9" spans="1:15" s="165" customFormat="1" ht="15" x14ac:dyDescent="0.2">
      <c r="A9" s="164"/>
      <c r="B9" s="177">
        <v>1</v>
      </c>
      <c r="C9" s="175">
        <v>2</v>
      </c>
      <c r="D9" s="175">
        <v>3</v>
      </c>
      <c r="E9" s="178">
        <v>4</v>
      </c>
      <c r="F9" s="175">
        <v>5</v>
      </c>
      <c r="G9" s="175">
        <v>6</v>
      </c>
      <c r="H9" s="178" t="s">
        <v>421</v>
      </c>
      <c r="I9" s="178">
        <v>8</v>
      </c>
      <c r="J9" s="178">
        <v>9</v>
      </c>
      <c r="K9" s="178">
        <v>10</v>
      </c>
      <c r="L9" s="178">
        <v>11</v>
      </c>
      <c r="M9" s="178">
        <v>12</v>
      </c>
      <c r="N9" s="178">
        <v>13</v>
      </c>
      <c r="O9" s="178">
        <v>14</v>
      </c>
    </row>
    <row r="10" spans="1:15" ht="48" customHeight="1" x14ac:dyDescent="0.2">
      <c r="A10" s="163">
        <v>1</v>
      </c>
      <c r="B10" s="179" t="s">
        <v>218</v>
      </c>
      <c r="C10" s="180" t="s">
        <v>242</v>
      </c>
      <c r="D10" s="180" t="s">
        <v>71</v>
      </c>
      <c r="E10" s="180" t="s">
        <v>71</v>
      </c>
      <c r="F10" s="180" t="s">
        <v>71</v>
      </c>
      <c r="G10" s="180" t="s">
        <v>375</v>
      </c>
      <c r="H10" s="180" t="s">
        <v>71</v>
      </c>
      <c r="I10" s="181" t="s">
        <v>71</v>
      </c>
      <c r="J10" s="182">
        <f>SUM(K10:O10)</f>
        <v>8260027</v>
      </c>
      <c r="K10" s="182">
        <f>K11</f>
        <v>8260027</v>
      </c>
      <c r="L10" s="182">
        <v>0</v>
      </c>
      <c r="M10" s="182">
        <v>0</v>
      </c>
      <c r="N10" s="182">
        <v>0</v>
      </c>
      <c r="O10" s="182">
        <v>0</v>
      </c>
    </row>
    <row r="11" spans="1:15" ht="66.75" customHeight="1" x14ac:dyDescent="0.2">
      <c r="A11" s="163">
        <v>1</v>
      </c>
      <c r="B11" s="186" t="s">
        <v>219</v>
      </c>
      <c r="C11" s="187" t="s">
        <v>243</v>
      </c>
      <c r="D11" s="187" t="s">
        <v>422</v>
      </c>
      <c r="E11" s="187" t="s">
        <v>71</v>
      </c>
      <c r="F11" s="187" t="s">
        <v>71</v>
      </c>
      <c r="G11" s="187" t="s">
        <v>375</v>
      </c>
      <c r="H11" s="187" t="s">
        <v>244</v>
      </c>
      <c r="I11" s="188">
        <v>49140612</v>
      </c>
      <c r="J11" s="188">
        <f>SUM(K11:O11)</f>
        <v>8260027</v>
      </c>
      <c r="K11" s="188">
        <v>8260027</v>
      </c>
      <c r="L11" s="188">
        <v>0</v>
      </c>
      <c r="M11" s="188">
        <v>0</v>
      </c>
      <c r="N11" s="188">
        <v>0</v>
      </c>
      <c r="O11" s="188">
        <v>0</v>
      </c>
    </row>
    <row r="12" spans="1:15" ht="87" customHeight="1" x14ac:dyDescent="0.2">
      <c r="A12" s="163">
        <v>0</v>
      </c>
      <c r="B12" s="179" t="s">
        <v>71</v>
      </c>
      <c r="C12" s="180" t="s">
        <v>71</v>
      </c>
      <c r="D12" s="180" t="s">
        <v>71</v>
      </c>
      <c r="E12" s="180" t="s">
        <v>231</v>
      </c>
      <c r="F12" s="180" t="s">
        <v>259</v>
      </c>
      <c r="G12" s="180" t="s">
        <v>375</v>
      </c>
      <c r="H12" s="180" t="s">
        <v>71</v>
      </c>
      <c r="I12" s="181" t="s">
        <v>71</v>
      </c>
      <c r="J12" s="182">
        <f>SUM(K12:O12)</f>
        <v>8260027</v>
      </c>
      <c r="K12" s="182">
        <v>8260027</v>
      </c>
      <c r="L12" s="182">
        <v>0</v>
      </c>
      <c r="M12" s="182">
        <v>0</v>
      </c>
      <c r="N12" s="182">
        <v>0</v>
      </c>
      <c r="O12" s="182">
        <v>0</v>
      </c>
    </row>
    <row r="13" spans="1:15" ht="52.5" customHeight="1" x14ac:dyDescent="0.2">
      <c r="A13" s="163">
        <v>1</v>
      </c>
      <c r="B13" s="179" t="s">
        <v>380</v>
      </c>
      <c r="C13" s="180" t="s">
        <v>381</v>
      </c>
      <c r="D13" s="180" t="s">
        <v>71</v>
      </c>
      <c r="E13" s="180" t="s">
        <v>71</v>
      </c>
      <c r="F13" s="180" t="s">
        <v>71</v>
      </c>
      <c r="G13" s="180" t="s">
        <v>375</v>
      </c>
      <c r="H13" s="180" t="s">
        <v>71</v>
      </c>
      <c r="I13" s="181" t="s">
        <v>71</v>
      </c>
      <c r="J13" s="182">
        <v>1994378</v>
      </c>
      <c r="K13" s="182">
        <v>1994378</v>
      </c>
      <c r="L13" s="182">
        <v>0</v>
      </c>
      <c r="M13" s="182">
        <v>0</v>
      </c>
      <c r="N13" s="182">
        <v>0</v>
      </c>
      <c r="O13" s="182">
        <v>0</v>
      </c>
    </row>
    <row r="14" spans="1:15" ht="62.25" customHeight="1" x14ac:dyDescent="0.2">
      <c r="A14" s="163">
        <v>1</v>
      </c>
      <c r="B14" s="179" t="s">
        <v>220</v>
      </c>
      <c r="C14" s="180" t="s">
        <v>382</v>
      </c>
      <c r="D14" s="180" t="s">
        <v>423</v>
      </c>
      <c r="E14" s="180" t="s">
        <v>71</v>
      </c>
      <c r="F14" s="180" t="s">
        <v>71</v>
      </c>
      <c r="G14" s="180" t="s">
        <v>375</v>
      </c>
      <c r="H14" s="180" t="s">
        <v>379</v>
      </c>
      <c r="I14" s="182">
        <v>1369378</v>
      </c>
      <c r="J14" s="182">
        <v>1369378</v>
      </c>
      <c r="K14" s="182">
        <v>1369378</v>
      </c>
      <c r="L14" s="182">
        <v>0</v>
      </c>
      <c r="M14" s="182">
        <v>0</v>
      </c>
      <c r="N14" s="182">
        <v>0</v>
      </c>
      <c r="O14" s="182">
        <v>0</v>
      </c>
    </row>
    <row r="15" spans="1:15" ht="96.75" customHeight="1" x14ac:dyDescent="0.2">
      <c r="A15" s="163">
        <v>0</v>
      </c>
      <c r="B15" s="179" t="s">
        <v>71</v>
      </c>
      <c r="C15" s="180" t="s">
        <v>71</v>
      </c>
      <c r="D15" s="180" t="s">
        <v>71</v>
      </c>
      <c r="E15" s="180" t="s">
        <v>370</v>
      </c>
      <c r="F15" s="180" t="s">
        <v>373</v>
      </c>
      <c r="G15" s="180" t="s">
        <v>375</v>
      </c>
      <c r="H15" s="180" t="s">
        <v>71</v>
      </c>
      <c r="I15" s="181" t="s">
        <v>71</v>
      </c>
      <c r="J15" s="182">
        <v>1369378</v>
      </c>
      <c r="K15" s="182">
        <v>1369378</v>
      </c>
      <c r="L15" s="182">
        <v>0</v>
      </c>
      <c r="M15" s="182">
        <v>0</v>
      </c>
      <c r="N15" s="182">
        <v>0</v>
      </c>
      <c r="O15" s="182">
        <v>0</v>
      </c>
    </row>
    <row r="16" spans="1:15" ht="90" customHeight="1" x14ac:dyDescent="0.2">
      <c r="A16" s="163">
        <v>1</v>
      </c>
      <c r="B16" s="179" t="s">
        <v>424</v>
      </c>
      <c r="C16" s="180" t="s">
        <v>383</v>
      </c>
      <c r="D16" s="180" t="s">
        <v>425</v>
      </c>
      <c r="E16" s="180" t="s">
        <v>71</v>
      </c>
      <c r="F16" s="180" t="s">
        <v>71</v>
      </c>
      <c r="G16" s="180" t="s">
        <v>375</v>
      </c>
      <c r="H16" s="180" t="s">
        <v>384</v>
      </c>
      <c r="I16" s="182">
        <v>164000</v>
      </c>
      <c r="J16" s="182">
        <v>164000</v>
      </c>
      <c r="K16" s="182">
        <v>164000</v>
      </c>
      <c r="L16" s="182">
        <v>0</v>
      </c>
      <c r="M16" s="182">
        <v>0</v>
      </c>
      <c r="N16" s="182">
        <v>0</v>
      </c>
      <c r="O16" s="182">
        <v>0</v>
      </c>
    </row>
    <row r="17" spans="1:15" ht="96.75" customHeight="1" x14ac:dyDescent="0.2">
      <c r="A17" s="163">
        <v>0</v>
      </c>
      <c r="B17" s="179" t="s">
        <v>71</v>
      </c>
      <c r="C17" s="180" t="s">
        <v>71</v>
      </c>
      <c r="D17" s="180" t="s">
        <v>71</v>
      </c>
      <c r="E17" s="180" t="s">
        <v>231</v>
      </c>
      <c r="F17" s="180" t="s">
        <v>259</v>
      </c>
      <c r="G17" s="180" t="s">
        <v>375</v>
      </c>
      <c r="H17" s="180" t="s">
        <v>71</v>
      </c>
      <c r="I17" s="181" t="s">
        <v>71</v>
      </c>
      <c r="J17" s="182">
        <v>164000</v>
      </c>
      <c r="K17" s="182">
        <v>164000</v>
      </c>
      <c r="L17" s="182">
        <v>0</v>
      </c>
      <c r="M17" s="182">
        <v>0</v>
      </c>
      <c r="N17" s="182">
        <v>0</v>
      </c>
      <c r="O17" s="182">
        <v>0</v>
      </c>
    </row>
    <row r="18" spans="1:15" ht="100.5" customHeight="1" x14ac:dyDescent="0.2">
      <c r="A18" s="163">
        <v>1</v>
      </c>
      <c r="B18" s="179" t="s">
        <v>426</v>
      </c>
      <c r="C18" s="180" t="s">
        <v>385</v>
      </c>
      <c r="D18" s="180" t="s">
        <v>427</v>
      </c>
      <c r="E18" s="180" t="s">
        <v>71</v>
      </c>
      <c r="F18" s="180" t="s">
        <v>71</v>
      </c>
      <c r="G18" s="180" t="s">
        <v>375</v>
      </c>
      <c r="H18" s="180" t="s">
        <v>384</v>
      </c>
      <c r="I18" s="182">
        <v>206000</v>
      </c>
      <c r="J18" s="182">
        <v>206000</v>
      </c>
      <c r="K18" s="182">
        <v>206000</v>
      </c>
      <c r="L18" s="182">
        <v>0</v>
      </c>
      <c r="M18" s="182">
        <v>0</v>
      </c>
      <c r="N18" s="182">
        <v>0</v>
      </c>
      <c r="O18" s="182">
        <v>0</v>
      </c>
    </row>
    <row r="19" spans="1:15" ht="88.5" customHeight="1" x14ac:dyDescent="0.2">
      <c r="A19" s="163">
        <v>0</v>
      </c>
      <c r="B19" s="179" t="s">
        <v>71</v>
      </c>
      <c r="C19" s="180" t="s">
        <v>71</v>
      </c>
      <c r="D19" s="180" t="s">
        <v>71</v>
      </c>
      <c r="E19" s="180" t="s">
        <v>231</v>
      </c>
      <c r="F19" s="180" t="s">
        <v>259</v>
      </c>
      <c r="G19" s="180" t="s">
        <v>375</v>
      </c>
      <c r="H19" s="180" t="s">
        <v>71</v>
      </c>
      <c r="I19" s="181" t="s">
        <v>71</v>
      </c>
      <c r="J19" s="182">
        <v>206000</v>
      </c>
      <c r="K19" s="182">
        <v>206000</v>
      </c>
      <c r="L19" s="182">
        <v>0</v>
      </c>
      <c r="M19" s="182">
        <v>0</v>
      </c>
      <c r="N19" s="182">
        <v>0</v>
      </c>
      <c r="O19" s="182">
        <v>0</v>
      </c>
    </row>
    <row r="20" spans="1:15" ht="99" customHeight="1" x14ac:dyDescent="0.2">
      <c r="A20" s="163">
        <v>1</v>
      </c>
      <c r="B20" s="179" t="s">
        <v>428</v>
      </c>
      <c r="C20" s="180" t="s">
        <v>386</v>
      </c>
      <c r="D20" s="180" t="s">
        <v>429</v>
      </c>
      <c r="E20" s="180" t="s">
        <v>71</v>
      </c>
      <c r="F20" s="180" t="s">
        <v>71</v>
      </c>
      <c r="G20" s="180" t="s">
        <v>375</v>
      </c>
      <c r="H20" s="180" t="s">
        <v>384</v>
      </c>
      <c r="I20" s="182">
        <v>201000</v>
      </c>
      <c r="J20" s="182">
        <v>201000</v>
      </c>
      <c r="K20" s="182">
        <v>201000</v>
      </c>
      <c r="L20" s="182">
        <v>0</v>
      </c>
      <c r="M20" s="182">
        <v>0</v>
      </c>
      <c r="N20" s="182">
        <v>0</v>
      </c>
      <c r="O20" s="182">
        <v>0</v>
      </c>
    </row>
    <row r="21" spans="1:15" ht="87.75" customHeight="1" x14ac:dyDescent="0.2">
      <c r="A21" s="163">
        <v>0</v>
      </c>
      <c r="B21" s="179" t="s">
        <v>71</v>
      </c>
      <c r="C21" s="180" t="s">
        <v>71</v>
      </c>
      <c r="D21" s="180" t="s">
        <v>71</v>
      </c>
      <c r="E21" s="180" t="s">
        <v>231</v>
      </c>
      <c r="F21" s="180" t="s">
        <v>259</v>
      </c>
      <c r="G21" s="180" t="s">
        <v>375</v>
      </c>
      <c r="H21" s="180" t="s">
        <v>71</v>
      </c>
      <c r="I21" s="181" t="s">
        <v>71</v>
      </c>
      <c r="J21" s="182">
        <v>201000</v>
      </c>
      <c r="K21" s="182">
        <v>201000</v>
      </c>
      <c r="L21" s="182">
        <v>0</v>
      </c>
      <c r="M21" s="182">
        <v>0</v>
      </c>
      <c r="N21" s="182">
        <v>0</v>
      </c>
      <c r="O21" s="182">
        <v>0</v>
      </c>
    </row>
    <row r="22" spans="1:15" ht="159" customHeight="1" x14ac:dyDescent="0.2">
      <c r="A22" s="163">
        <v>1</v>
      </c>
      <c r="B22" s="179" t="s">
        <v>430</v>
      </c>
      <c r="C22" s="180" t="s">
        <v>397</v>
      </c>
      <c r="D22" s="180" t="s">
        <v>431</v>
      </c>
      <c r="E22" s="180" t="s">
        <v>71</v>
      </c>
      <c r="F22" s="180" t="s">
        <v>71</v>
      </c>
      <c r="G22" s="180" t="s">
        <v>375</v>
      </c>
      <c r="H22" s="180" t="s">
        <v>396</v>
      </c>
      <c r="I22" s="182">
        <v>5060814</v>
      </c>
      <c r="J22" s="182">
        <v>54000</v>
      </c>
      <c r="K22" s="182">
        <v>54000</v>
      </c>
      <c r="L22" s="182">
        <v>0</v>
      </c>
      <c r="M22" s="182">
        <v>0</v>
      </c>
      <c r="N22" s="182">
        <v>0</v>
      </c>
      <c r="O22" s="182">
        <v>0</v>
      </c>
    </row>
    <row r="23" spans="1:15" ht="90" customHeight="1" x14ac:dyDescent="0.2">
      <c r="A23" s="163">
        <v>0</v>
      </c>
      <c r="B23" s="179" t="s">
        <v>71</v>
      </c>
      <c r="C23" s="180" t="s">
        <v>71</v>
      </c>
      <c r="D23" s="180" t="s">
        <v>71</v>
      </c>
      <c r="E23" s="180" t="s">
        <v>231</v>
      </c>
      <c r="F23" s="180" t="s">
        <v>259</v>
      </c>
      <c r="G23" s="180" t="s">
        <v>375</v>
      </c>
      <c r="H23" s="180" t="s">
        <v>71</v>
      </c>
      <c r="I23" s="181" t="s">
        <v>71</v>
      </c>
      <c r="J23" s="182">
        <v>54000</v>
      </c>
      <c r="K23" s="182">
        <v>54000</v>
      </c>
      <c r="L23" s="182">
        <v>0</v>
      </c>
      <c r="M23" s="182">
        <v>0</v>
      </c>
      <c r="N23" s="182">
        <v>0</v>
      </c>
      <c r="O23" s="182">
        <v>0</v>
      </c>
    </row>
    <row r="24" spans="1:15" ht="51.75" customHeight="1" x14ac:dyDescent="0.2">
      <c r="A24" s="163">
        <v>1</v>
      </c>
      <c r="B24" s="179" t="s">
        <v>390</v>
      </c>
      <c r="C24" s="180" t="s">
        <v>432</v>
      </c>
      <c r="D24" s="180" t="s">
        <v>71</v>
      </c>
      <c r="E24" s="180" t="s">
        <v>71</v>
      </c>
      <c r="F24" s="180" t="s">
        <v>71</v>
      </c>
      <c r="G24" s="180" t="s">
        <v>375</v>
      </c>
      <c r="H24" s="180" t="s">
        <v>71</v>
      </c>
      <c r="I24" s="181" t="s">
        <v>71</v>
      </c>
      <c r="J24" s="182">
        <f>K24+L24</f>
        <v>13336196</v>
      </c>
      <c r="K24" s="182">
        <f>K25+K27</f>
        <v>1836196</v>
      </c>
      <c r="L24" s="182">
        <v>11500000</v>
      </c>
      <c r="M24" s="182">
        <v>0</v>
      </c>
      <c r="N24" s="182">
        <v>0</v>
      </c>
      <c r="O24" s="182">
        <v>0</v>
      </c>
    </row>
    <row r="25" spans="1:15" ht="73.5" customHeight="1" x14ac:dyDescent="0.2">
      <c r="A25" s="163">
        <v>1</v>
      </c>
      <c r="B25" s="179" t="s">
        <v>329</v>
      </c>
      <c r="C25" s="180" t="s">
        <v>374</v>
      </c>
      <c r="D25" s="180" t="s">
        <v>433</v>
      </c>
      <c r="E25" s="180" t="s">
        <v>71</v>
      </c>
      <c r="F25" s="180" t="s">
        <v>71</v>
      </c>
      <c r="G25" s="180" t="s">
        <v>375</v>
      </c>
      <c r="H25" s="180" t="s">
        <v>376</v>
      </c>
      <c r="I25" s="182">
        <v>92475475</v>
      </c>
      <c r="J25" s="182">
        <v>200000</v>
      </c>
      <c r="K25" s="182">
        <v>200000</v>
      </c>
      <c r="L25" s="182">
        <v>0</v>
      </c>
      <c r="M25" s="182">
        <v>0</v>
      </c>
      <c r="N25" s="182">
        <v>0</v>
      </c>
      <c r="O25" s="182">
        <v>0</v>
      </c>
    </row>
    <row r="26" spans="1:15" ht="97.5" customHeight="1" x14ac:dyDescent="0.2">
      <c r="A26" s="163">
        <v>0</v>
      </c>
      <c r="B26" s="179" t="s">
        <v>71</v>
      </c>
      <c r="C26" s="180" t="s">
        <v>71</v>
      </c>
      <c r="D26" s="180" t="s">
        <v>71</v>
      </c>
      <c r="E26" s="180" t="s">
        <v>224</v>
      </c>
      <c r="F26" s="180" t="s">
        <v>257</v>
      </c>
      <c r="G26" s="180" t="s">
        <v>375</v>
      </c>
      <c r="H26" s="180" t="s">
        <v>71</v>
      </c>
      <c r="I26" s="181" t="s">
        <v>71</v>
      </c>
      <c r="J26" s="182">
        <v>200000</v>
      </c>
      <c r="K26" s="182">
        <v>200000</v>
      </c>
      <c r="L26" s="182">
        <v>0</v>
      </c>
      <c r="M26" s="182">
        <v>0</v>
      </c>
      <c r="N26" s="182">
        <v>0</v>
      </c>
      <c r="O26" s="182">
        <v>0</v>
      </c>
    </row>
    <row r="27" spans="1:15" ht="106.5" customHeight="1" x14ac:dyDescent="0.2">
      <c r="A27" s="163">
        <v>1</v>
      </c>
      <c r="B27" s="179" t="s">
        <v>377</v>
      </c>
      <c r="C27" s="180" t="s">
        <v>226</v>
      </c>
      <c r="D27" s="180" t="s">
        <v>434</v>
      </c>
      <c r="E27" s="180" t="s">
        <v>71</v>
      </c>
      <c r="F27" s="180" t="s">
        <v>71</v>
      </c>
      <c r="G27" s="180" t="s">
        <v>375</v>
      </c>
      <c r="H27" s="180" t="s">
        <v>241</v>
      </c>
      <c r="I27" s="182">
        <v>17433035</v>
      </c>
      <c r="J27" s="182">
        <f>SUM(K27:L27)</f>
        <v>13136196</v>
      </c>
      <c r="K27" s="182">
        <f>K28</f>
        <v>1636196</v>
      </c>
      <c r="L27" s="182">
        <v>11500000</v>
      </c>
      <c r="M27" s="182">
        <v>0</v>
      </c>
      <c r="N27" s="182">
        <v>0</v>
      </c>
      <c r="O27" s="182">
        <v>0</v>
      </c>
    </row>
    <row r="28" spans="1:15" ht="89.25" customHeight="1" x14ac:dyDescent="0.2">
      <c r="A28" s="163">
        <v>0</v>
      </c>
      <c r="B28" s="179" t="s">
        <v>71</v>
      </c>
      <c r="C28" s="180" t="s">
        <v>71</v>
      </c>
      <c r="D28" s="180" t="s">
        <v>71</v>
      </c>
      <c r="E28" s="180" t="s">
        <v>224</v>
      </c>
      <c r="F28" s="180" t="s">
        <v>257</v>
      </c>
      <c r="G28" s="180" t="s">
        <v>375</v>
      </c>
      <c r="H28" s="180" t="s">
        <v>71</v>
      </c>
      <c r="I28" s="181" t="s">
        <v>71</v>
      </c>
      <c r="J28" s="182">
        <f>K28</f>
        <v>1636196</v>
      </c>
      <c r="K28" s="182">
        <f>1612196+24000</f>
        <v>1636196</v>
      </c>
      <c r="L28" s="182">
        <v>0</v>
      </c>
      <c r="M28" s="182">
        <v>0</v>
      </c>
      <c r="N28" s="182">
        <v>0</v>
      </c>
      <c r="O28" s="182">
        <v>0</v>
      </c>
    </row>
    <row r="29" spans="1:15" ht="51" customHeight="1" x14ac:dyDescent="0.2">
      <c r="A29" s="163">
        <v>0</v>
      </c>
      <c r="B29" s="179" t="s">
        <v>71</v>
      </c>
      <c r="C29" s="180" t="s">
        <v>71</v>
      </c>
      <c r="D29" s="180" t="s">
        <v>71</v>
      </c>
      <c r="E29" s="180" t="s">
        <v>317</v>
      </c>
      <c r="F29" s="180" t="s">
        <v>319</v>
      </c>
      <c r="G29" s="180" t="s">
        <v>375</v>
      </c>
      <c r="H29" s="180" t="s">
        <v>71</v>
      </c>
      <c r="I29" s="181" t="s">
        <v>71</v>
      </c>
      <c r="J29" s="182">
        <v>11500000</v>
      </c>
      <c r="K29" s="182">
        <v>0</v>
      </c>
      <c r="L29" s="182">
        <v>11500000</v>
      </c>
      <c r="M29" s="182">
        <v>0</v>
      </c>
      <c r="N29" s="182">
        <v>0</v>
      </c>
      <c r="O29" s="182">
        <v>0</v>
      </c>
    </row>
    <row r="30" spans="1:15" ht="57" customHeight="1" x14ac:dyDescent="0.2">
      <c r="A30" s="163">
        <v>1</v>
      </c>
      <c r="B30" s="179" t="s">
        <v>435</v>
      </c>
      <c r="C30" s="180" t="s">
        <v>330</v>
      </c>
      <c r="D30" s="180" t="s">
        <v>71</v>
      </c>
      <c r="E30" s="180" t="s">
        <v>71</v>
      </c>
      <c r="F30" s="180" t="s">
        <v>71</v>
      </c>
      <c r="G30" s="180" t="s">
        <v>375</v>
      </c>
      <c r="H30" s="180" t="s">
        <v>71</v>
      </c>
      <c r="I30" s="181" t="s">
        <v>71</v>
      </c>
      <c r="J30" s="182">
        <v>2083333</v>
      </c>
      <c r="K30" s="182">
        <v>1088250</v>
      </c>
      <c r="L30" s="182">
        <v>0</v>
      </c>
      <c r="M30" s="182">
        <v>995083</v>
      </c>
      <c r="N30" s="182">
        <v>0</v>
      </c>
      <c r="O30" s="182">
        <v>0</v>
      </c>
    </row>
    <row r="31" spans="1:15" ht="118.5" customHeight="1" x14ac:dyDescent="0.2">
      <c r="A31" s="163">
        <v>1</v>
      </c>
      <c r="B31" s="179" t="s">
        <v>387</v>
      </c>
      <c r="C31" s="180" t="s">
        <v>378</v>
      </c>
      <c r="D31" s="180" t="s">
        <v>436</v>
      </c>
      <c r="E31" s="180" t="s">
        <v>71</v>
      </c>
      <c r="F31" s="180" t="s">
        <v>71</v>
      </c>
      <c r="G31" s="180" t="s">
        <v>375</v>
      </c>
      <c r="H31" s="180" t="s">
        <v>379</v>
      </c>
      <c r="I31" s="182">
        <v>900000</v>
      </c>
      <c r="J31" s="182">
        <v>900000</v>
      </c>
      <c r="K31" s="182">
        <v>900000</v>
      </c>
      <c r="L31" s="182">
        <v>0</v>
      </c>
      <c r="M31" s="182">
        <v>0</v>
      </c>
      <c r="N31" s="182">
        <v>0</v>
      </c>
      <c r="O31" s="182">
        <v>0</v>
      </c>
    </row>
    <row r="32" spans="1:15" ht="74.25" customHeight="1" x14ac:dyDescent="0.2">
      <c r="A32" s="163">
        <v>0</v>
      </c>
      <c r="B32" s="179" t="s">
        <v>71</v>
      </c>
      <c r="C32" s="180" t="s">
        <v>71</v>
      </c>
      <c r="D32" s="180" t="s">
        <v>71</v>
      </c>
      <c r="E32" s="180" t="s">
        <v>287</v>
      </c>
      <c r="F32" s="180" t="s">
        <v>290</v>
      </c>
      <c r="G32" s="180" t="s">
        <v>375</v>
      </c>
      <c r="H32" s="180" t="s">
        <v>71</v>
      </c>
      <c r="I32" s="181" t="s">
        <v>71</v>
      </c>
      <c r="J32" s="182">
        <v>900000</v>
      </c>
      <c r="K32" s="182">
        <v>900000</v>
      </c>
      <c r="L32" s="182">
        <v>0</v>
      </c>
      <c r="M32" s="182">
        <v>0</v>
      </c>
      <c r="N32" s="182">
        <v>0</v>
      </c>
      <c r="O32" s="182">
        <v>0</v>
      </c>
    </row>
    <row r="33" spans="1:15" ht="126" customHeight="1" x14ac:dyDescent="0.2">
      <c r="A33" s="163">
        <v>1</v>
      </c>
      <c r="B33" s="179" t="s">
        <v>388</v>
      </c>
      <c r="C33" s="180" t="s">
        <v>437</v>
      </c>
      <c r="D33" s="180" t="s">
        <v>438</v>
      </c>
      <c r="E33" s="180" t="s">
        <v>71</v>
      </c>
      <c r="F33" s="180" t="s">
        <v>71</v>
      </c>
      <c r="G33" s="180" t="s">
        <v>375</v>
      </c>
      <c r="H33" s="180" t="s">
        <v>241</v>
      </c>
      <c r="I33" s="182">
        <v>5077716</v>
      </c>
      <c r="J33" s="182">
        <v>995083</v>
      </c>
      <c r="K33" s="182">
        <v>0</v>
      </c>
      <c r="L33" s="182">
        <v>0</v>
      </c>
      <c r="M33" s="182">
        <v>995083</v>
      </c>
      <c r="N33" s="182">
        <v>0</v>
      </c>
      <c r="O33" s="182">
        <v>0</v>
      </c>
    </row>
    <row r="34" spans="1:15" ht="69.75" customHeight="1" x14ac:dyDescent="0.2">
      <c r="A34" s="163">
        <v>0</v>
      </c>
      <c r="B34" s="179" t="s">
        <v>71</v>
      </c>
      <c r="C34" s="180" t="s">
        <v>71</v>
      </c>
      <c r="D34" s="180" t="s">
        <v>71</v>
      </c>
      <c r="E34" s="180" t="s">
        <v>287</v>
      </c>
      <c r="F34" s="180" t="s">
        <v>290</v>
      </c>
      <c r="G34" s="180" t="s">
        <v>375</v>
      </c>
      <c r="H34" s="180" t="s">
        <v>71</v>
      </c>
      <c r="I34" s="181" t="s">
        <v>71</v>
      </c>
      <c r="J34" s="182">
        <v>995083</v>
      </c>
      <c r="K34" s="182">
        <v>0</v>
      </c>
      <c r="L34" s="182">
        <v>0</v>
      </c>
      <c r="M34" s="182">
        <v>995083</v>
      </c>
      <c r="N34" s="182">
        <v>0</v>
      </c>
      <c r="O34" s="182">
        <v>0</v>
      </c>
    </row>
    <row r="35" spans="1:15" ht="51" customHeight="1" x14ac:dyDescent="0.2">
      <c r="A35" s="163">
        <v>1</v>
      </c>
      <c r="B35" s="179" t="s">
        <v>389</v>
      </c>
      <c r="C35" s="180" t="s">
        <v>439</v>
      </c>
      <c r="D35" s="180" t="s">
        <v>440</v>
      </c>
      <c r="E35" s="180" t="s">
        <v>71</v>
      </c>
      <c r="F35" s="180" t="s">
        <v>71</v>
      </c>
      <c r="G35" s="180" t="s">
        <v>375</v>
      </c>
      <c r="H35" s="180" t="s">
        <v>384</v>
      </c>
      <c r="I35" s="182">
        <v>188250</v>
      </c>
      <c r="J35" s="182">
        <v>188250</v>
      </c>
      <c r="K35" s="182">
        <v>188250</v>
      </c>
      <c r="L35" s="182">
        <v>0</v>
      </c>
      <c r="M35" s="182">
        <v>0</v>
      </c>
      <c r="N35" s="182">
        <v>0</v>
      </c>
      <c r="O35" s="182">
        <v>0</v>
      </c>
    </row>
    <row r="36" spans="1:15" ht="73.5" customHeight="1" x14ac:dyDescent="0.2">
      <c r="A36" s="163">
        <v>0</v>
      </c>
      <c r="B36" s="179" t="s">
        <v>71</v>
      </c>
      <c r="C36" s="180" t="s">
        <v>71</v>
      </c>
      <c r="D36" s="180" t="s">
        <v>71</v>
      </c>
      <c r="E36" s="180" t="s">
        <v>409</v>
      </c>
      <c r="F36" s="180" t="s">
        <v>276</v>
      </c>
      <c r="G36" s="180" t="s">
        <v>375</v>
      </c>
      <c r="H36" s="180" t="s">
        <v>71</v>
      </c>
      <c r="I36" s="181" t="s">
        <v>71</v>
      </c>
      <c r="J36" s="182">
        <v>188250</v>
      </c>
      <c r="K36" s="182">
        <v>188250</v>
      </c>
      <c r="L36" s="182">
        <v>0</v>
      </c>
      <c r="M36" s="182">
        <v>0</v>
      </c>
      <c r="N36" s="182">
        <v>0</v>
      </c>
      <c r="O36" s="182">
        <v>0</v>
      </c>
    </row>
    <row r="37" spans="1:15" ht="15" x14ac:dyDescent="0.2">
      <c r="A37" s="163">
        <v>1</v>
      </c>
      <c r="B37" s="179" t="s">
        <v>71</v>
      </c>
      <c r="C37" s="180" t="s">
        <v>71</v>
      </c>
      <c r="D37" s="180" t="s">
        <v>71</v>
      </c>
      <c r="E37" s="180" t="s">
        <v>71</v>
      </c>
      <c r="F37" s="180" t="s">
        <v>71</v>
      </c>
      <c r="G37" s="180" t="s">
        <v>71</v>
      </c>
      <c r="H37" s="180" t="s">
        <v>71</v>
      </c>
      <c r="I37" s="181" t="s">
        <v>146</v>
      </c>
      <c r="J37" s="182">
        <f>SUM(K37:O37)</f>
        <v>25673934</v>
      </c>
      <c r="K37" s="182">
        <f>K10+K13+K24+K30</f>
        <v>13178851</v>
      </c>
      <c r="L37" s="182">
        <v>11500000</v>
      </c>
      <c r="M37" s="182">
        <v>995083</v>
      </c>
      <c r="N37" s="182">
        <v>0</v>
      </c>
      <c r="O37" s="182">
        <v>0</v>
      </c>
    </row>
    <row r="38" spans="1:15" ht="15" x14ac:dyDescent="0.2">
      <c r="B38" s="183"/>
      <c r="C38" s="184"/>
      <c r="D38" s="184"/>
      <c r="E38" s="184"/>
      <c r="F38" s="184"/>
      <c r="G38" s="184"/>
      <c r="H38" s="184"/>
      <c r="I38" s="185"/>
      <c r="J38" s="185"/>
      <c r="K38" s="185"/>
      <c r="L38" s="185"/>
      <c r="M38" s="185"/>
      <c r="N38" s="185"/>
      <c r="O38" s="185"/>
    </row>
    <row r="40" spans="1:15" s="125" customFormat="1" ht="14.25" x14ac:dyDescent="0.2">
      <c r="B40" s="225" t="s">
        <v>72</v>
      </c>
      <c r="C40" s="225"/>
      <c r="D40" s="225"/>
      <c r="E40" s="225"/>
      <c r="F40" s="225"/>
      <c r="G40" s="124"/>
      <c r="H40" s="124"/>
      <c r="I40" s="124" t="s">
        <v>73</v>
      </c>
      <c r="J40" s="124"/>
      <c r="K40" s="124"/>
      <c r="L40" s="124"/>
      <c r="M40" s="124"/>
      <c r="N40" s="124"/>
      <c r="O40" s="124"/>
    </row>
  </sheetData>
  <mergeCells count="16">
    <mergeCell ref="M1:N1"/>
    <mergeCell ref="M2:O2"/>
    <mergeCell ref="H7:H8"/>
    <mergeCell ref="I7:I8"/>
    <mergeCell ref="J7:J8"/>
    <mergeCell ref="K7:O7"/>
    <mergeCell ref="B40:F40"/>
    <mergeCell ref="B4:O4"/>
    <mergeCell ref="B5:C5"/>
    <mergeCell ref="B6:C6"/>
    <mergeCell ref="B7:B8"/>
    <mergeCell ref="C7:C8"/>
    <mergeCell ref="D7:D8"/>
    <mergeCell ref="E7:E8"/>
    <mergeCell ref="F7:F8"/>
    <mergeCell ref="G7:G8"/>
  </mergeCells>
  <conditionalFormatting sqref="B10:B37">
    <cfRule type="expression" dxfId="13" priority="1" stopIfTrue="1">
      <formula>A10=1</formula>
    </cfRule>
  </conditionalFormatting>
  <conditionalFormatting sqref="C10:C37">
    <cfRule type="expression" dxfId="12" priority="2" stopIfTrue="1">
      <formula>A10=1</formula>
    </cfRule>
  </conditionalFormatting>
  <conditionalFormatting sqref="D10:D37">
    <cfRule type="expression" dxfId="11" priority="3" stopIfTrue="1">
      <formula>A10=1</formula>
    </cfRule>
  </conditionalFormatting>
  <conditionalFormatting sqref="E10:E37">
    <cfRule type="expression" dxfId="10" priority="4" stopIfTrue="1">
      <formula>A10=1</formula>
    </cfRule>
  </conditionalFormatting>
  <conditionalFormatting sqref="F10:F37">
    <cfRule type="expression" dxfId="9" priority="5" stopIfTrue="1">
      <formula>A10=1</formula>
    </cfRule>
  </conditionalFormatting>
  <conditionalFormatting sqref="G10:G37">
    <cfRule type="expression" dxfId="8" priority="6" stopIfTrue="1">
      <formula>A10=1</formula>
    </cfRule>
  </conditionalFormatting>
  <conditionalFormatting sqref="H10:H37">
    <cfRule type="expression" dxfId="7" priority="7" stopIfTrue="1">
      <formula>A10=1</formula>
    </cfRule>
  </conditionalFormatting>
  <conditionalFormatting sqref="I10:I37">
    <cfRule type="expression" dxfId="6" priority="8" stopIfTrue="1">
      <formula>A10=1</formula>
    </cfRule>
  </conditionalFormatting>
  <conditionalFormatting sqref="J10:J37">
    <cfRule type="expression" dxfId="5" priority="9" stopIfTrue="1">
      <formula>A10=1</formula>
    </cfRule>
  </conditionalFormatting>
  <conditionalFormatting sqref="K10:K37">
    <cfRule type="expression" dxfId="4" priority="10" stopIfTrue="1">
      <formula>A10=1</formula>
    </cfRule>
  </conditionalFormatting>
  <conditionalFormatting sqref="L10:L37">
    <cfRule type="expression" dxfId="3" priority="11" stopIfTrue="1">
      <formula>A10=1</formula>
    </cfRule>
  </conditionalFormatting>
  <conditionalFormatting sqref="M10:M37">
    <cfRule type="expression" dxfId="2" priority="12" stopIfTrue="1">
      <formula>A10=1</formula>
    </cfRule>
  </conditionalFormatting>
  <conditionalFormatting sqref="N10:N37">
    <cfRule type="expression" dxfId="1" priority="13" stopIfTrue="1">
      <formula>A10=1</formula>
    </cfRule>
  </conditionalFormatting>
  <conditionalFormatting sqref="O10:O37">
    <cfRule type="expression" dxfId="0" priority="14" stopIfTrue="1">
      <formula>A10=1</formula>
    </cfRule>
  </conditionalFormatting>
  <pageMargins left="0.59055118110236227" right="0.35433070866141736" top="0.6692913385826772" bottom="0.35433070866141736" header="0.31496062992125984" footer="0.23622047244094491"/>
  <pageSetup paperSize="9" scale="50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2226C-51FA-4CE3-9117-BA973D1CA663}">
  <dimension ref="A1:L71"/>
  <sheetViews>
    <sheetView tabSelected="1" zoomScaleNormal="100" zoomScaleSheetLayoutView="100" workbookViewId="0">
      <pane xSplit="3" ySplit="10" topLeftCell="D49" activePane="bottomRight" state="frozen"/>
      <selection pane="topRight" activeCell="D1" sqref="D1"/>
      <selection pane="bottomLeft" activeCell="A9" sqref="A9"/>
      <selection pane="bottomRight" activeCell="H66" sqref="H66"/>
    </sheetView>
  </sheetViews>
  <sheetFormatPr defaultColWidth="7.85546875" defaultRowHeight="22.5" customHeight="1" x14ac:dyDescent="0.2"/>
  <cols>
    <col min="1" max="1" width="14.140625" style="22" customWidth="1"/>
    <col min="2" max="2" width="15.28515625" style="21" customWidth="1"/>
    <col min="3" max="3" width="16" style="22" customWidth="1"/>
    <col min="4" max="4" width="52.5703125" style="22" customWidth="1"/>
    <col min="5" max="5" width="62.5703125" style="22" customWidth="1"/>
    <col min="6" max="6" width="22.5703125" style="22" customWidth="1"/>
    <col min="7" max="7" width="18.85546875" style="22" customWidth="1"/>
    <col min="8" max="8" width="18.7109375" style="22" customWidth="1"/>
    <col min="9" max="10" width="16.7109375" style="22" customWidth="1"/>
    <col min="11" max="11" width="9.7109375" style="22" customWidth="1"/>
    <col min="12" max="12" width="14" style="22" customWidth="1"/>
    <col min="13" max="249" width="7.85546875" style="22"/>
    <col min="250" max="250" width="12.42578125" style="22" customWidth="1"/>
    <col min="251" max="251" width="11.85546875" style="22" customWidth="1"/>
    <col min="252" max="252" width="13.7109375" style="22" customWidth="1"/>
    <col min="253" max="253" width="47.5703125" style="22" customWidth="1"/>
    <col min="254" max="254" width="42.42578125" style="22" customWidth="1"/>
    <col min="255" max="255" width="19.7109375" style="22" customWidth="1"/>
    <col min="256" max="256" width="20" style="22" customWidth="1"/>
    <col min="257" max="257" width="19.140625" style="22" customWidth="1"/>
    <col min="258" max="258" width="12.7109375" style="22" customWidth="1"/>
    <col min="259" max="505" width="7.85546875" style="22"/>
    <col min="506" max="506" width="12.42578125" style="22" customWidth="1"/>
    <col min="507" max="507" width="11.85546875" style="22" customWidth="1"/>
    <col min="508" max="508" width="13.7109375" style="22" customWidth="1"/>
    <col min="509" max="509" width="47.5703125" style="22" customWidth="1"/>
    <col min="510" max="510" width="42.42578125" style="22" customWidth="1"/>
    <col min="511" max="511" width="19.7109375" style="22" customWidth="1"/>
    <col min="512" max="512" width="20" style="22" customWidth="1"/>
    <col min="513" max="513" width="19.140625" style="22" customWidth="1"/>
    <col min="514" max="514" width="12.7109375" style="22" customWidth="1"/>
    <col min="515" max="761" width="7.85546875" style="22"/>
    <col min="762" max="762" width="12.42578125" style="22" customWidth="1"/>
    <col min="763" max="763" width="11.85546875" style="22" customWidth="1"/>
    <col min="764" max="764" width="13.7109375" style="22" customWidth="1"/>
    <col min="765" max="765" width="47.5703125" style="22" customWidth="1"/>
    <col min="766" max="766" width="42.42578125" style="22" customWidth="1"/>
    <col min="767" max="767" width="19.7109375" style="22" customWidth="1"/>
    <col min="768" max="768" width="20" style="22" customWidth="1"/>
    <col min="769" max="769" width="19.140625" style="22" customWidth="1"/>
    <col min="770" max="770" width="12.7109375" style="22" customWidth="1"/>
    <col min="771" max="1017" width="7.85546875" style="22"/>
    <col min="1018" max="1018" width="12.42578125" style="22" customWidth="1"/>
    <col min="1019" max="1019" width="11.85546875" style="22" customWidth="1"/>
    <col min="1020" max="1020" width="13.7109375" style="22" customWidth="1"/>
    <col min="1021" max="1021" width="47.5703125" style="22" customWidth="1"/>
    <col min="1022" max="1022" width="42.42578125" style="22" customWidth="1"/>
    <col min="1023" max="1023" width="19.7109375" style="22" customWidth="1"/>
    <col min="1024" max="1024" width="20" style="22" customWidth="1"/>
    <col min="1025" max="1025" width="19.140625" style="22" customWidth="1"/>
    <col min="1026" max="1026" width="12.7109375" style="22" customWidth="1"/>
    <col min="1027" max="1273" width="7.85546875" style="22"/>
    <col min="1274" max="1274" width="12.42578125" style="22" customWidth="1"/>
    <col min="1275" max="1275" width="11.85546875" style="22" customWidth="1"/>
    <col min="1276" max="1276" width="13.7109375" style="22" customWidth="1"/>
    <col min="1277" max="1277" width="47.5703125" style="22" customWidth="1"/>
    <col min="1278" max="1278" width="42.42578125" style="22" customWidth="1"/>
    <col min="1279" max="1279" width="19.7109375" style="22" customWidth="1"/>
    <col min="1280" max="1280" width="20" style="22" customWidth="1"/>
    <col min="1281" max="1281" width="19.140625" style="22" customWidth="1"/>
    <col min="1282" max="1282" width="12.7109375" style="22" customWidth="1"/>
    <col min="1283" max="1529" width="7.85546875" style="22"/>
    <col min="1530" max="1530" width="12.42578125" style="22" customWidth="1"/>
    <col min="1531" max="1531" width="11.85546875" style="22" customWidth="1"/>
    <col min="1532" max="1532" width="13.7109375" style="22" customWidth="1"/>
    <col min="1533" max="1533" width="47.5703125" style="22" customWidth="1"/>
    <col min="1534" max="1534" width="42.42578125" style="22" customWidth="1"/>
    <col min="1535" max="1535" width="19.7109375" style="22" customWidth="1"/>
    <col min="1536" max="1536" width="20" style="22" customWidth="1"/>
    <col min="1537" max="1537" width="19.140625" style="22" customWidth="1"/>
    <col min="1538" max="1538" width="12.7109375" style="22" customWidth="1"/>
    <col min="1539" max="1785" width="7.85546875" style="22"/>
    <col min="1786" max="1786" width="12.42578125" style="22" customWidth="1"/>
    <col min="1787" max="1787" width="11.85546875" style="22" customWidth="1"/>
    <col min="1788" max="1788" width="13.7109375" style="22" customWidth="1"/>
    <col min="1789" max="1789" width="47.5703125" style="22" customWidth="1"/>
    <col min="1790" max="1790" width="42.42578125" style="22" customWidth="1"/>
    <col min="1791" max="1791" width="19.7109375" style="22" customWidth="1"/>
    <col min="1792" max="1792" width="20" style="22" customWidth="1"/>
    <col min="1793" max="1793" width="19.140625" style="22" customWidth="1"/>
    <col min="1794" max="1794" width="12.7109375" style="22" customWidth="1"/>
    <col min="1795" max="2041" width="7.85546875" style="22"/>
    <col min="2042" max="2042" width="12.42578125" style="22" customWidth="1"/>
    <col min="2043" max="2043" width="11.85546875" style="22" customWidth="1"/>
    <col min="2044" max="2044" width="13.7109375" style="22" customWidth="1"/>
    <col min="2045" max="2045" width="47.5703125" style="22" customWidth="1"/>
    <col min="2046" max="2046" width="42.42578125" style="22" customWidth="1"/>
    <col min="2047" max="2047" width="19.7109375" style="22" customWidth="1"/>
    <col min="2048" max="2048" width="20" style="22" customWidth="1"/>
    <col min="2049" max="2049" width="19.140625" style="22" customWidth="1"/>
    <col min="2050" max="2050" width="12.7109375" style="22" customWidth="1"/>
    <col min="2051" max="2297" width="7.85546875" style="22"/>
    <col min="2298" max="2298" width="12.42578125" style="22" customWidth="1"/>
    <col min="2299" max="2299" width="11.85546875" style="22" customWidth="1"/>
    <col min="2300" max="2300" width="13.7109375" style="22" customWidth="1"/>
    <col min="2301" max="2301" width="47.5703125" style="22" customWidth="1"/>
    <col min="2302" max="2302" width="42.42578125" style="22" customWidth="1"/>
    <col min="2303" max="2303" width="19.7109375" style="22" customWidth="1"/>
    <col min="2304" max="2304" width="20" style="22" customWidth="1"/>
    <col min="2305" max="2305" width="19.140625" style="22" customWidth="1"/>
    <col min="2306" max="2306" width="12.7109375" style="22" customWidth="1"/>
    <col min="2307" max="2553" width="7.85546875" style="22"/>
    <col min="2554" max="2554" width="12.42578125" style="22" customWidth="1"/>
    <col min="2555" max="2555" width="11.85546875" style="22" customWidth="1"/>
    <col min="2556" max="2556" width="13.7109375" style="22" customWidth="1"/>
    <col min="2557" max="2557" width="47.5703125" style="22" customWidth="1"/>
    <col min="2558" max="2558" width="42.42578125" style="22" customWidth="1"/>
    <col min="2559" max="2559" width="19.7109375" style="22" customWidth="1"/>
    <col min="2560" max="2560" width="20" style="22" customWidth="1"/>
    <col min="2561" max="2561" width="19.140625" style="22" customWidth="1"/>
    <col min="2562" max="2562" width="12.7109375" style="22" customWidth="1"/>
    <col min="2563" max="2809" width="7.85546875" style="22"/>
    <col min="2810" max="2810" width="12.42578125" style="22" customWidth="1"/>
    <col min="2811" max="2811" width="11.85546875" style="22" customWidth="1"/>
    <col min="2812" max="2812" width="13.7109375" style="22" customWidth="1"/>
    <col min="2813" max="2813" width="47.5703125" style="22" customWidth="1"/>
    <col min="2814" max="2814" width="42.42578125" style="22" customWidth="1"/>
    <col min="2815" max="2815" width="19.7109375" style="22" customWidth="1"/>
    <col min="2816" max="2816" width="20" style="22" customWidth="1"/>
    <col min="2817" max="2817" width="19.140625" style="22" customWidth="1"/>
    <col min="2818" max="2818" width="12.7109375" style="22" customWidth="1"/>
    <col min="2819" max="3065" width="7.85546875" style="22"/>
    <col min="3066" max="3066" width="12.42578125" style="22" customWidth="1"/>
    <col min="3067" max="3067" width="11.85546875" style="22" customWidth="1"/>
    <col min="3068" max="3068" width="13.7109375" style="22" customWidth="1"/>
    <col min="3069" max="3069" width="47.5703125" style="22" customWidth="1"/>
    <col min="3070" max="3070" width="42.42578125" style="22" customWidth="1"/>
    <col min="3071" max="3071" width="19.7109375" style="22" customWidth="1"/>
    <col min="3072" max="3072" width="20" style="22" customWidth="1"/>
    <col min="3073" max="3073" width="19.140625" style="22" customWidth="1"/>
    <col min="3074" max="3074" width="12.7109375" style="22" customWidth="1"/>
    <col min="3075" max="3321" width="7.85546875" style="22"/>
    <col min="3322" max="3322" width="12.42578125" style="22" customWidth="1"/>
    <col min="3323" max="3323" width="11.85546875" style="22" customWidth="1"/>
    <col min="3324" max="3324" width="13.7109375" style="22" customWidth="1"/>
    <col min="3325" max="3325" width="47.5703125" style="22" customWidth="1"/>
    <col min="3326" max="3326" width="42.42578125" style="22" customWidth="1"/>
    <col min="3327" max="3327" width="19.7109375" style="22" customWidth="1"/>
    <col min="3328" max="3328" width="20" style="22" customWidth="1"/>
    <col min="3329" max="3329" width="19.140625" style="22" customWidth="1"/>
    <col min="3330" max="3330" width="12.7109375" style="22" customWidth="1"/>
    <col min="3331" max="3577" width="7.85546875" style="22"/>
    <col min="3578" max="3578" width="12.42578125" style="22" customWidth="1"/>
    <col min="3579" max="3579" width="11.85546875" style="22" customWidth="1"/>
    <col min="3580" max="3580" width="13.7109375" style="22" customWidth="1"/>
    <col min="3581" max="3581" width="47.5703125" style="22" customWidth="1"/>
    <col min="3582" max="3582" width="42.42578125" style="22" customWidth="1"/>
    <col min="3583" max="3583" width="19.7109375" style="22" customWidth="1"/>
    <col min="3584" max="3584" width="20" style="22" customWidth="1"/>
    <col min="3585" max="3585" width="19.140625" style="22" customWidth="1"/>
    <col min="3586" max="3586" width="12.7109375" style="22" customWidth="1"/>
    <col min="3587" max="3833" width="7.85546875" style="22"/>
    <col min="3834" max="3834" width="12.42578125" style="22" customWidth="1"/>
    <col min="3835" max="3835" width="11.85546875" style="22" customWidth="1"/>
    <col min="3836" max="3836" width="13.7109375" style="22" customWidth="1"/>
    <col min="3837" max="3837" width="47.5703125" style="22" customWidth="1"/>
    <col min="3838" max="3838" width="42.42578125" style="22" customWidth="1"/>
    <col min="3839" max="3839" width="19.7109375" style="22" customWidth="1"/>
    <col min="3840" max="3840" width="20" style="22" customWidth="1"/>
    <col min="3841" max="3841" width="19.140625" style="22" customWidth="1"/>
    <col min="3842" max="3842" width="12.7109375" style="22" customWidth="1"/>
    <col min="3843" max="4089" width="7.85546875" style="22"/>
    <col min="4090" max="4090" width="12.42578125" style="22" customWidth="1"/>
    <col min="4091" max="4091" width="11.85546875" style="22" customWidth="1"/>
    <col min="4092" max="4092" width="13.7109375" style="22" customWidth="1"/>
    <col min="4093" max="4093" width="47.5703125" style="22" customWidth="1"/>
    <col min="4094" max="4094" width="42.42578125" style="22" customWidth="1"/>
    <col min="4095" max="4095" width="19.7109375" style="22" customWidth="1"/>
    <col min="4096" max="4096" width="20" style="22" customWidth="1"/>
    <col min="4097" max="4097" width="19.140625" style="22" customWidth="1"/>
    <col min="4098" max="4098" width="12.7109375" style="22" customWidth="1"/>
    <col min="4099" max="4345" width="7.85546875" style="22"/>
    <col min="4346" max="4346" width="12.42578125" style="22" customWidth="1"/>
    <col min="4347" max="4347" width="11.85546875" style="22" customWidth="1"/>
    <col min="4348" max="4348" width="13.7109375" style="22" customWidth="1"/>
    <col min="4349" max="4349" width="47.5703125" style="22" customWidth="1"/>
    <col min="4350" max="4350" width="42.42578125" style="22" customWidth="1"/>
    <col min="4351" max="4351" width="19.7109375" style="22" customWidth="1"/>
    <col min="4352" max="4352" width="20" style="22" customWidth="1"/>
    <col min="4353" max="4353" width="19.140625" style="22" customWidth="1"/>
    <col min="4354" max="4354" width="12.7109375" style="22" customWidth="1"/>
    <col min="4355" max="4601" width="7.85546875" style="22"/>
    <col min="4602" max="4602" width="12.42578125" style="22" customWidth="1"/>
    <col min="4603" max="4603" width="11.85546875" style="22" customWidth="1"/>
    <col min="4604" max="4604" width="13.7109375" style="22" customWidth="1"/>
    <col min="4605" max="4605" width="47.5703125" style="22" customWidth="1"/>
    <col min="4606" max="4606" width="42.42578125" style="22" customWidth="1"/>
    <col min="4607" max="4607" width="19.7109375" style="22" customWidth="1"/>
    <col min="4608" max="4608" width="20" style="22" customWidth="1"/>
    <col min="4609" max="4609" width="19.140625" style="22" customWidth="1"/>
    <col min="4610" max="4610" width="12.7109375" style="22" customWidth="1"/>
    <col min="4611" max="4857" width="7.85546875" style="22"/>
    <col min="4858" max="4858" width="12.42578125" style="22" customWidth="1"/>
    <col min="4859" max="4859" width="11.85546875" style="22" customWidth="1"/>
    <col min="4860" max="4860" width="13.7109375" style="22" customWidth="1"/>
    <col min="4861" max="4861" width="47.5703125" style="22" customWidth="1"/>
    <col min="4862" max="4862" width="42.42578125" style="22" customWidth="1"/>
    <col min="4863" max="4863" width="19.7109375" style="22" customWidth="1"/>
    <col min="4864" max="4864" width="20" style="22" customWidth="1"/>
    <col min="4865" max="4865" width="19.140625" style="22" customWidth="1"/>
    <col min="4866" max="4866" width="12.7109375" style="22" customWidth="1"/>
    <col min="4867" max="5113" width="7.85546875" style="22"/>
    <col min="5114" max="5114" width="12.42578125" style="22" customWidth="1"/>
    <col min="5115" max="5115" width="11.85546875" style="22" customWidth="1"/>
    <col min="5116" max="5116" width="13.7109375" style="22" customWidth="1"/>
    <col min="5117" max="5117" width="47.5703125" style="22" customWidth="1"/>
    <col min="5118" max="5118" width="42.42578125" style="22" customWidth="1"/>
    <col min="5119" max="5119" width="19.7109375" style="22" customWidth="1"/>
    <col min="5120" max="5120" width="20" style="22" customWidth="1"/>
    <col min="5121" max="5121" width="19.140625" style="22" customWidth="1"/>
    <col min="5122" max="5122" width="12.7109375" style="22" customWidth="1"/>
    <col min="5123" max="5369" width="7.85546875" style="22"/>
    <col min="5370" max="5370" width="12.42578125" style="22" customWidth="1"/>
    <col min="5371" max="5371" width="11.85546875" style="22" customWidth="1"/>
    <col min="5372" max="5372" width="13.7109375" style="22" customWidth="1"/>
    <col min="5373" max="5373" width="47.5703125" style="22" customWidth="1"/>
    <col min="5374" max="5374" width="42.42578125" style="22" customWidth="1"/>
    <col min="5375" max="5375" width="19.7109375" style="22" customWidth="1"/>
    <col min="5376" max="5376" width="20" style="22" customWidth="1"/>
    <col min="5377" max="5377" width="19.140625" style="22" customWidth="1"/>
    <col min="5378" max="5378" width="12.7109375" style="22" customWidth="1"/>
    <col min="5379" max="5625" width="7.85546875" style="22"/>
    <col min="5626" max="5626" width="12.42578125" style="22" customWidth="1"/>
    <col min="5627" max="5627" width="11.85546875" style="22" customWidth="1"/>
    <col min="5628" max="5628" width="13.7109375" style="22" customWidth="1"/>
    <col min="5629" max="5629" width="47.5703125" style="22" customWidth="1"/>
    <col min="5630" max="5630" width="42.42578125" style="22" customWidth="1"/>
    <col min="5631" max="5631" width="19.7109375" style="22" customWidth="1"/>
    <col min="5632" max="5632" width="20" style="22" customWidth="1"/>
    <col min="5633" max="5633" width="19.140625" style="22" customWidth="1"/>
    <col min="5634" max="5634" width="12.7109375" style="22" customWidth="1"/>
    <col min="5635" max="5881" width="7.85546875" style="22"/>
    <col min="5882" max="5882" width="12.42578125" style="22" customWidth="1"/>
    <col min="5883" max="5883" width="11.85546875" style="22" customWidth="1"/>
    <col min="5884" max="5884" width="13.7109375" style="22" customWidth="1"/>
    <col min="5885" max="5885" width="47.5703125" style="22" customWidth="1"/>
    <col min="5886" max="5886" width="42.42578125" style="22" customWidth="1"/>
    <col min="5887" max="5887" width="19.7109375" style="22" customWidth="1"/>
    <col min="5888" max="5888" width="20" style="22" customWidth="1"/>
    <col min="5889" max="5889" width="19.140625" style="22" customWidth="1"/>
    <col min="5890" max="5890" width="12.7109375" style="22" customWidth="1"/>
    <col min="5891" max="6137" width="7.85546875" style="22"/>
    <col min="6138" max="6138" width="12.42578125" style="22" customWidth="1"/>
    <col min="6139" max="6139" width="11.85546875" style="22" customWidth="1"/>
    <col min="6140" max="6140" width="13.7109375" style="22" customWidth="1"/>
    <col min="6141" max="6141" width="47.5703125" style="22" customWidth="1"/>
    <col min="6142" max="6142" width="42.42578125" style="22" customWidth="1"/>
    <col min="6143" max="6143" width="19.7109375" style="22" customWidth="1"/>
    <col min="6144" max="6144" width="20" style="22" customWidth="1"/>
    <col min="6145" max="6145" width="19.140625" style="22" customWidth="1"/>
    <col min="6146" max="6146" width="12.7109375" style="22" customWidth="1"/>
    <col min="6147" max="6393" width="7.85546875" style="22"/>
    <col min="6394" max="6394" width="12.42578125" style="22" customWidth="1"/>
    <col min="6395" max="6395" width="11.85546875" style="22" customWidth="1"/>
    <col min="6396" max="6396" width="13.7109375" style="22" customWidth="1"/>
    <col min="6397" max="6397" width="47.5703125" style="22" customWidth="1"/>
    <col min="6398" max="6398" width="42.42578125" style="22" customWidth="1"/>
    <col min="6399" max="6399" width="19.7109375" style="22" customWidth="1"/>
    <col min="6400" max="6400" width="20" style="22" customWidth="1"/>
    <col min="6401" max="6401" width="19.140625" style="22" customWidth="1"/>
    <col min="6402" max="6402" width="12.7109375" style="22" customWidth="1"/>
    <col min="6403" max="6649" width="7.85546875" style="22"/>
    <col min="6650" max="6650" width="12.42578125" style="22" customWidth="1"/>
    <col min="6651" max="6651" width="11.85546875" style="22" customWidth="1"/>
    <col min="6652" max="6652" width="13.7109375" style="22" customWidth="1"/>
    <col min="6653" max="6653" width="47.5703125" style="22" customWidth="1"/>
    <col min="6654" max="6654" width="42.42578125" style="22" customWidth="1"/>
    <col min="6655" max="6655" width="19.7109375" style="22" customWidth="1"/>
    <col min="6656" max="6656" width="20" style="22" customWidth="1"/>
    <col min="6657" max="6657" width="19.140625" style="22" customWidth="1"/>
    <col min="6658" max="6658" width="12.7109375" style="22" customWidth="1"/>
    <col min="6659" max="6905" width="7.85546875" style="22"/>
    <col min="6906" max="6906" width="12.42578125" style="22" customWidth="1"/>
    <col min="6907" max="6907" width="11.85546875" style="22" customWidth="1"/>
    <col min="6908" max="6908" width="13.7109375" style="22" customWidth="1"/>
    <col min="6909" max="6909" width="47.5703125" style="22" customWidth="1"/>
    <col min="6910" max="6910" width="42.42578125" style="22" customWidth="1"/>
    <col min="6911" max="6911" width="19.7109375" style="22" customWidth="1"/>
    <col min="6912" max="6912" width="20" style="22" customWidth="1"/>
    <col min="6913" max="6913" width="19.140625" style="22" customWidth="1"/>
    <col min="6914" max="6914" width="12.7109375" style="22" customWidth="1"/>
    <col min="6915" max="7161" width="7.85546875" style="22"/>
    <col min="7162" max="7162" width="12.42578125" style="22" customWidth="1"/>
    <col min="7163" max="7163" width="11.85546875" style="22" customWidth="1"/>
    <col min="7164" max="7164" width="13.7109375" style="22" customWidth="1"/>
    <col min="7165" max="7165" width="47.5703125" style="22" customWidth="1"/>
    <col min="7166" max="7166" width="42.42578125" style="22" customWidth="1"/>
    <col min="7167" max="7167" width="19.7109375" style="22" customWidth="1"/>
    <col min="7168" max="7168" width="20" style="22" customWidth="1"/>
    <col min="7169" max="7169" width="19.140625" style="22" customWidth="1"/>
    <col min="7170" max="7170" width="12.7109375" style="22" customWidth="1"/>
    <col min="7171" max="7417" width="7.85546875" style="22"/>
    <col min="7418" max="7418" width="12.42578125" style="22" customWidth="1"/>
    <col min="7419" max="7419" width="11.85546875" style="22" customWidth="1"/>
    <col min="7420" max="7420" width="13.7109375" style="22" customWidth="1"/>
    <col min="7421" max="7421" width="47.5703125" style="22" customWidth="1"/>
    <col min="7422" max="7422" width="42.42578125" style="22" customWidth="1"/>
    <col min="7423" max="7423" width="19.7109375" style="22" customWidth="1"/>
    <col min="7424" max="7424" width="20" style="22" customWidth="1"/>
    <col min="7425" max="7425" width="19.140625" style="22" customWidth="1"/>
    <col min="7426" max="7426" width="12.7109375" style="22" customWidth="1"/>
    <col min="7427" max="7673" width="7.85546875" style="22"/>
    <col min="7674" max="7674" width="12.42578125" style="22" customWidth="1"/>
    <col min="7675" max="7675" width="11.85546875" style="22" customWidth="1"/>
    <col min="7676" max="7676" width="13.7109375" style="22" customWidth="1"/>
    <col min="7677" max="7677" width="47.5703125" style="22" customWidth="1"/>
    <col min="7678" max="7678" width="42.42578125" style="22" customWidth="1"/>
    <col min="7679" max="7679" width="19.7109375" style="22" customWidth="1"/>
    <col min="7680" max="7680" width="20" style="22" customWidth="1"/>
    <col min="7681" max="7681" width="19.140625" style="22" customWidth="1"/>
    <col min="7682" max="7682" width="12.7109375" style="22" customWidth="1"/>
    <col min="7683" max="7929" width="7.85546875" style="22"/>
    <col min="7930" max="7930" width="12.42578125" style="22" customWidth="1"/>
    <col min="7931" max="7931" width="11.85546875" style="22" customWidth="1"/>
    <col min="7932" max="7932" width="13.7109375" style="22" customWidth="1"/>
    <col min="7933" max="7933" width="47.5703125" style="22" customWidth="1"/>
    <col min="7934" max="7934" width="42.42578125" style="22" customWidth="1"/>
    <col min="7935" max="7935" width="19.7109375" style="22" customWidth="1"/>
    <col min="7936" max="7936" width="20" style="22" customWidth="1"/>
    <col min="7937" max="7937" width="19.140625" style="22" customWidth="1"/>
    <col min="7938" max="7938" width="12.7109375" style="22" customWidth="1"/>
    <col min="7939" max="8185" width="7.85546875" style="22"/>
    <col min="8186" max="8186" width="12.42578125" style="22" customWidth="1"/>
    <col min="8187" max="8187" width="11.85546875" style="22" customWidth="1"/>
    <col min="8188" max="8188" width="13.7109375" style="22" customWidth="1"/>
    <col min="8189" max="8189" width="47.5703125" style="22" customWidth="1"/>
    <col min="8190" max="8190" width="42.42578125" style="22" customWidth="1"/>
    <col min="8191" max="8191" width="19.7109375" style="22" customWidth="1"/>
    <col min="8192" max="8192" width="20" style="22" customWidth="1"/>
    <col min="8193" max="8193" width="19.140625" style="22" customWidth="1"/>
    <col min="8194" max="8194" width="12.7109375" style="22" customWidth="1"/>
    <col min="8195" max="8441" width="7.85546875" style="22"/>
    <col min="8442" max="8442" width="12.42578125" style="22" customWidth="1"/>
    <col min="8443" max="8443" width="11.85546875" style="22" customWidth="1"/>
    <col min="8444" max="8444" width="13.7109375" style="22" customWidth="1"/>
    <col min="8445" max="8445" width="47.5703125" style="22" customWidth="1"/>
    <col min="8446" max="8446" width="42.42578125" style="22" customWidth="1"/>
    <col min="8447" max="8447" width="19.7109375" style="22" customWidth="1"/>
    <col min="8448" max="8448" width="20" style="22" customWidth="1"/>
    <col min="8449" max="8449" width="19.140625" style="22" customWidth="1"/>
    <col min="8450" max="8450" width="12.7109375" style="22" customWidth="1"/>
    <col min="8451" max="8697" width="7.85546875" style="22"/>
    <col min="8698" max="8698" width="12.42578125" style="22" customWidth="1"/>
    <col min="8699" max="8699" width="11.85546875" style="22" customWidth="1"/>
    <col min="8700" max="8700" width="13.7109375" style="22" customWidth="1"/>
    <col min="8701" max="8701" width="47.5703125" style="22" customWidth="1"/>
    <col min="8702" max="8702" width="42.42578125" style="22" customWidth="1"/>
    <col min="8703" max="8703" width="19.7109375" style="22" customWidth="1"/>
    <col min="8704" max="8704" width="20" style="22" customWidth="1"/>
    <col min="8705" max="8705" width="19.140625" style="22" customWidth="1"/>
    <col min="8706" max="8706" width="12.7109375" style="22" customWidth="1"/>
    <col min="8707" max="8953" width="7.85546875" style="22"/>
    <col min="8954" max="8954" width="12.42578125" style="22" customWidth="1"/>
    <col min="8955" max="8955" width="11.85546875" style="22" customWidth="1"/>
    <col min="8956" max="8956" width="13.7109375" style="22" customWidth="1"/>
    <col min="8957" max="8957" width="47.5703125" style="22" customWidth="1"/>
    <col min="8958" max="8958" width="42.42578125" style="22" customWidth="1"/>
    <col min="8959" max="8959" width="19.7109375" style="22" customWidth="1"/>
    <col min="8960" max="8960" width="20" style="22" customWidth="1"/>
    <col min="8961" max="8961" width="19.140625" style="22" customWidth="1"/>
    <col min="8962" max="8962" width="12.7109375" style="22" customWidth="1"/>
    <col min="8963" max="9209" width="7.85546875" style="22"/>
    <col min="9210" max="9210" width="12.42578125" style="22" customWidth="1"/>
    <col min="9211" max="9211" width="11.85546875" style="22" customWidth="1"/>
    <col min="9212" max="9212" width="13.7109375" style="22" customWidth="1"/>
    <col min="9213" max="9213" width="47.5703125" style="22" customWidth="1"/>
    <col min="9214" max="9214" width="42.42578125" style="22" customWidth="1"/>
    <col min="9215" max="9215" width="19.7109375" style="22" customWidth="1"/>
    <col min="9216" max="9216" width="20" style="22" customWidth="1"/>
    <col min="9217" max="9217" width="19.140625" style="22" customWidth="1"/>
    <col min="9218" max="9218" width="12.7109375" style="22" customWidth="1"/>
    <col min="9219" max="9465" width="7.85546875" style="22"/>
    <col min="9466" max="9466" width="12.42578125" style="22" customWidth="1"/>
    <col min="9467" max="9467" width="11.85546875" style="22" customWidth="1"/>
    <col min="9468" max="9468" width="13.7109375" style="22" customWidth="1"/>
    <col min="9469" max="9469" width="47.5703125" style="22" customWidth="1"/>
    <col min="9470" max="9470" width="42.42578125" style="22" customWidth="1"/>
    <col min="9471" max="9471" width="19.7109375" style="22" customWidth="1"/>
    <col min="9472" max="9472" width="20" style="22" customWidth="1"/>
    <col min="9473" max="9473" width="19.140625" style="22" customWidth="1"/>
    <col min="9474" max="9474" width="12.7109375" style="22" customWidth="1"/>
    <col min="9475" max="9721" width="7.85546875" style="22"/>
    <col min="9722" max="9722" width="12.42578125" style="22" customWidth="1"/>
    <col min="9723" max="9723" width="11.85546875" style="22" customWidth="1"/>
    <col min="9724" max="9724" width="13.7109375" style="22" customWidth="1"/>
    <col min="9725" max="9725" width="47.5703125" style="22" customWidth="1"/>
    <col min="9726" max="9726" width="42.42578125" style="22" customWidth="1"/>
    <col min="9727" max="9727" width="19.7109375" style="22" customWidth="1"/>
    <col min="9728" max="9728" width="20" style="22" customWidth="1"/>
    <col min="9729" max="9729" width="19.140625" style="22" customWidth="1"/>
    <col min="9730" max="9730" width="12.7109375" style="22" customWidth="1"/>
    <col min="9731" max="9977" width="7.85546875" style="22"/>
    <col min="9978" max="9978" width="12.42578125" style="22" customWidth="1"/>
    <col min="9979" max="9979" width="11.85546875" style="22" customWidth="1"/>
    <col min="9980" max="9980" width="13.7109375" style="22" customWidth="1"/>
    <col min="9981" max="9981" width="47.5703125" style="22" customWidth="1"/>
    <col min="9982" max="9982" width="42.42578125" style="22" customWidth="1"/>
    <col min="9983" max="9983" width="19.7109375" style="22" customWidth="1"/>
    <col min="9984" max="9984" width="20" style="22" customWidth="1"/>
    <col min="9985" max="9985" width="19.140625" style="22" customWidth="1"/>
    <col min="9986" max="9986" width="12.7109375" style="22" customWidth="1"/>
    <col min="9987" max="10233" width="7.85546875" style="22"/>
    <col min="10234" max="10234" width="12.42578125" style="22" customWidth="1"/>
    <col min="10235" max="10235" width="11.85546875" style="22" customWidth="1"/>
    <col min="10236" max="10236" width="13.7109375" style="22" customWidth="1"/>
    <col min="10237" max="10237" width="47.5703125" style="22" customWidth="1"/>
    <col min="10238" max="10238" width="42.42578125" style="22" customWidth="1"/>
    <col min="10239" max="10239" width="19.7109375" style="22" customWidth="1"/>
    <col min="10240" max="10240" width="20" style="22" customWidth="1"/>
    <col min="10241" max="10241" width="19.140625" style="22" customWidth="1"/>
    <col min="10242" max="10242" width="12.7109375" style="22" customWidth="1"/>
    <col min="10243" max="10489" width="7.85546875" style="22"/>
    <col min="10490" max="10490" width="12.42578125" style="22" customWidth="1"/>
    <col min="10491" max="10491" width="11.85546875" style="22" customWidth="1"/>
    <col min="10492" max="10492" width="13.7109375" style="22" customWidth="1"/>
    <col min="10493" max="10493" width="47.5703125" style="22" customWidth="1"/>
    <col min="10494" max="10494" width="42.42578125" style="22" customWidth="1"/>
    <col min="10495" max="10495" width="19.7109375" style="22" customWidth="1"/>
    <col min="10496" max="10496" width="20" style="22" customWidth="1"/>
    <col min="10497" max="10497" width="19.140625" style="22" customWidth="1"/>
    <col min="10498" max="10498" width="12.7109375" style="22" customWidth="1"/>
    <col min="10499" max="10745" width="7.85546875" style="22"/>
    <col min="10746" max="10746" width="12.42578125" style="22" customWidth="1"/>
    <col min="10747" max="10747" width="11.85546875" style="22" customWidth="1"/>
    <col min="10748" max="10748" width="13.7109375" style="22" customWidth="1"/>
    <col min="10749" max="10749" width="47.5703125" style="22" customWidth="1"/>
    <col min="10750" max="10750" width="42.42578125" style="22" customWidth="1"/>
    <col min="10751" max="10751" width="19.7109375" style="22" customWidth="1"/>
    <col min="10752" max="10752" width="20" style="22" customWidth="1"/>
    <col min="10753" max="10753" width="19.140625" style="22" customWidth="1"/>
    <col min="10754" max="10754" width="12.7109375" style="22" customWidth="1"/>
    <col min="10755" max="11001" width="7.85546875" style="22"/>
    <col min="11002" max="11002" width="12.42578125" style="22" customWidth="1"/>
    <col min="11003" max="11003" width="11.85546875" style="22" customWidth="1"/>
    <col min="11004" max="11004" width="13.7109375" style="22" customWidth="1"/>
    <col min="11005" max="11005" width="47.5703125" style="22" customWidth="1"/>
    <col min="11006" max="11006" width="42.42578125" style="22" customWidth="1"/>
    <col min="11007" max="11007" width="19.7109375" style="22" customWidth="1"/>
    <col min="11008" max="11008" width="20" style="22" customWidth="1"/>
    <col min="11009" max="11009" width="19.140625" style="22" customWidth="1"/>
    <col min="11010" max="11010" width="12.7109375" style="22" customWidth="1"/>
    <col min="11011" max="11257" width="7.85546875" style="22"/>
    <col min="11258" max="11258" width="12.42578125" style="22" customWidth="1"/>
    <col min="11259" max="11259" width="11.85546875" style="22" customWidth="1"/>
    <col min="11260" max="11260" width="13.7109375" style="22" customWidth="1"/>
    <col min="11261" max="11261" width="47.5703125" style="22" customWidth="1"/>
    <col min="11262" max="11262" width="42.42578125" style="22" customWidth="1"/>
    <col min="11263" max="11263" width="19.7109375" style="22" customWidth="1"/>
    <col min="11264" max="11264" width="20" style="22" customWidth="1"/>
    <col min="11265" max="11265" width="19.140625" style="22" customWidth="1"/>
    <col min="11266" max="11266" width="12.7109375" style="22" customWidth="1"/>
    <col min="11267" max="11513" width="7.85546875" style="22"/>
    <col min="11514" max="11514" width="12.42578125" style="22" customWidth="1"/>
    <col min="11515" max="11515" width="11.85546875" style="22" customWidth="1"/>
    <col min="11516" max="11516" width="13.7109375" style="22" customWidth="1"/>
    <col min="11517" max="11517" width="47.5703125" style="22" customWidth="1"/>
    <col min="11518" max="11518" width="42.42578125" style="22" customWidth="1"/>
    <col min="11519" max="11519" width="19.7109375" style="22" customWidth="1"/>
    <col min="11520" max="11520" width="20" style="22" customWidth="1"/>
    <col min="11521" max="11521" width="19.140625" style="22" customWidth="1"/>
    <col min="11522" max="11522" width="12.7109375" style="22" customWidth="1"/>
    <col min="11523" max="11769" width="7.85546875" style="22"/>
    <col min="11770" max="11770" width="12.42578125" style="22" customWidth="1"/>
    <col min="11771" max="11771" width="11.85546875" style="22" customWidth="1"/>
    <col min="11772" max="11772" width="13.7109375" style="22" customWidth="1"/>
    <col min="11773" max="11773" width="47.5703125" style="22" customWidth="1"/>
    <col min="11774" max="11774" width="42.42578125" style="22" customWidth="1"/>
    <col min="11775" max="11775" width="19.7109375" style="22" customWidth="1"/>
    <col min="11776" max="11776" width="20" style="22" customWidth="1"/>
    <col min="11777" max="11777" width="19.140625" style="22" customWidth="1"/>
    <col min="11778" max="11778" width="12.7109375" style="22" customWidth="1"/>
    <col min="11779" max="12025" width="7.85546875" style="22"/>
    <col min="12026" max="12026" width="12.42578125" style="22" customWidth="1"/>
    <col min="12027" max="12027" width="11.85546875" style="22" customWidth="1"/>
    <col min="12028" max="12028" width="13.7109375" style="22" customWidth="1"/>
    <col min="12029" max="12029" width="47.5703125" style="22" customWidth="1"/>
    <col min="12030" max="12030" width="42.42578125" style="22" customWidth="1"/>
    <col min="12031" max="12031" width="19.7109375" style="22" customWidth="1"/>
    <col min="12032" max="12032" width="20" style="22" customWidth="1"/>
    <col min="12033" max="12033" width="19.140625" style="22" customWidth="1"/>
    <col min="12034" max="12034" width="12.7109375" style="22" customWidth="1"/>
    <col min="12035" max="12281" width="7.85546875" style="22"/>
    <col min="12282" max="12282" width="12.42578125" style="22" customWidth="1"/>
    <col min="12283" max="12283" width="11.85546875" style="22" customWidth="1"/>
    <col min="12284" max="12284" width="13.7109375" style="22" customWidth="1"/>
    <col min="12285" max="12285" width="47.5703125" style="22" customWidth="1"/>
    <col min="12286" max="12286" width="42.42578125" style="22" customWidth="1"/>
    <col min="12287" max="12287" width="19.7109375" style="22" customWidth="1"/>
    <col min="12288" max="12288" width="20" style="22" customWidth="1"/>
    <col min="12289" max="12289" width="19.140625" style="22" customWidth="1"/>
    <col min="12290" max="12290" width="12.7109375" style="22" customWidth="1"/>
    <col min="12291" max="12537" width="7.85546875" style="22"/>
    <col min="12538" max="12538" width="12.42578125" style="22" customWidth="1"/>
    <col min="12539" max="12539" width="11.85546875" style="22" customWidth="1"/>
    <col min="12540" max="12540" width="13.7109375" style="22" customWidth="1"/>
    <col min="12541" max="12541" width="47.5703125" style="22" customWidth="1"/>
    <col min="12542" max="12542" width="42.42578125" style="22" customWidth="1"/>
    <col min="12543" max="12543" width="19.7109375" style="22" customWidth="1"/>
    <col min="12544" max="12544" width="20" style="22" customWidth="1"/>
    <col min="12545" max="12545" width="19.140625" style="22" customWidth="1"/>
    <col min="12546" max="12546" width="12.7109375" style="22" customWidth="1"/>
    <col min="12547" max="12793" width="7.85546875" style="22"/>
    <col min="12794" max="12794" width="12.42578125" style="22" customWidth="1"/>
    <col min="12795" max="12795" width="11.85546875" style="22" customWidth="1"/>
    <col min="12796" max="12796" width="13.7109375" style="22" customWidth="1"/>
    <col min="12797" max="12797" width="47.5703125" style="22" customWidth="1"/>
    <col min="12798" max="12798" width="42.42578125" style="22" customWidth="1"/>
    <col min="12799" max="12799" width="19.7109375" style="22" customWidth="1"/>
    <col min="12800" max="12800" width="20" style="22" customWidth="1"/>
    <col min="12801" max="12801" width="19.140625" style="22" customWidth="1"/>
    <col min="12802" max="12802" width="12.7109375" style="22" customWidth="1"/>
    <col min="12803" max="13049" width="7.85546875" style="22"/>
    <col min="13050" max="13050" width="12.42578125" style="22" customWidth="1"/>
    <col min="13051" max="13051" width="11.85546875" style="22" customWidth="1"/>
    <col min="13052" max="13052" width="13.7109375" style="22" customWidth="1"/>
    <col min="13053" max="13053" width="47.5703125" style="22" customWidth="1"/>
    <col min="13054" max="13054" width="42.42578125" style="22" customWidth="1"/>
    <col min="13055" max="13055" width="19.7109375" style="22" customWidth="1"/>
    <col min="13056" max="13056" width="20" style="22" customWidth="1"/>
    <col min="13057" max="13057" width="19.140625" style="22" customWidth="1"/>
    <col min="13058" max="13058" width="12.7109375" style="22" customWidth="1"/>
    <col min="13059" max="13305" width="7.85546875" style="22"/>
    <col min="13306" max="13306" width="12.42578125" style="22" customWidth="1"/>
    <col min="13307" max="13307" width="11.85546875" style="22" customWidth="1"/>
    <col min="13308" max="13308" width="13.7109375" style="22" customWidth="1"/>
    <col min="13309" max="13309" width="47.5703125" style="22" customWidth="1"/>
    <col min="13310" max="13310" width="42.42578125" style="22" customWidth="1"/>
    <col min="13311" max="13311" width="19.7109375" style="22" customWidth="1"/>
    <col min="13312" max="13312" width="20" style="22" customWidth="1"/>
    <col min="13313" max="13313" width="19.140625" style="22" customWidth="1"/>
    <col min="13314" max="13314" width="12.7109375" style="22" customWidth="1"/>
    <col min="13315" max="13561" width="7.85546875" style="22"/>
    <col min="13562" max="13562" width="12.42578125" style="22" customWidth="1"/>
    <col min="13563" max="13563" width="11.85546875" style="22" customWidth="1"/>
    <col min="13564" max="13564" width="13.7109375" style="22" customWidth="1"/>
    <col min="13565" max="13565" width="47.5703125" style="22" customWidth="1"/>
    <col min="13566" max="13566" width="42.42578125" style="22" customWidth="1"/>
    <col min="13567" max="13567" width="19.7109375" style="22" customWidth="1"/>
    <col min="13568" max="13568" width="20" style="22" customWidth="1"/>
    <col min="13569" max="13569" width="19.140625" style="22" customWidth="1"/>
    <col min="13570" max="13570" width="12.7109375" style="22" customWidth="1"/>
    <col min="13571" max="13817" width="7.85546875" style="22"/>
    <col min="13818" max="13818" width="12.42578125" style="22" customWidth="1"/>
    <col min="13819" max="13819" width="11.85546875" style="22" customWidth="1"/>
    <col min="13820" max="13820" width="13.7109375" style="22" customWidth="1"/>
    <col min="13821" max="13821" width="47.5703125" style="22" customWidth="1"/>
    <col min="13822" max="13822" width="42.42578125" style="22" customWidth="1"/>
    <col min="13823" max="13823" width="19.7109375" style="22" customWidth="1"/>
    <col min="13824" max="13824" width="20" style="22" customWidth="1"/>
    <col min="13825" max="13825" width="19.140625" style="22" customWidth="1"/>
    <col min="13826" max="13826" width="12.7109375" style="22" customWidth="1"/>
    <col min="13827" max="14073" width="7.85546875" style="22"/>
    <col min="14074" max="14074" width="12.42578125" style="22" customWidth="1"/>
    <col min="14075" max="14075" width="11.85546875" style="22" customWidth="1"/>
    <col min="14076" max="14076" width="13.7109375" style="22" customWidth="1"/>
    <col min="14077" max="14077" width="47.5703125" style="22" customWidth="1"/>
    <col min="14078" max="14078" width="42.42578125" style="22" customWidth="1"/>
    <col min="14079" max="14079" width="19.7109375" style="22" customWidth="1"/>
    <col min="14080" max="14080" width="20" style="22" customWidth="1"/>
    <col min="14081" max="14081" width="19.140625" style="22" customWidth="1"/>
    <col min="14082" max="14082" width="12.7109375" style="22" customWidth="1"/>
    <col min="14083" max="14329" width="7.85546875" style="22"/>
    <col min="14330" max="14330" width="12.42578125" style="22" customWidth="1"/>
    <col min="14331" max="14331" width="11.85546875" style="22" customWidth="1"/>
    <col min="14332" max="14332" width="13.7109375" style="22" customWidth="1"/>
    <col min="14333" max="14333" width="47.5703125" style="22" customWidth="1"/>
    <col min="14334" max="14334" width="42.42578125" style="22" customWidth="1"/>
    <col min="14335" max="14335" width="19.7109375" style="22" customWidth="1"/>
    <col min="14336" max="14336" width="20" style="22" customWidth="1"/>
    <col min="14337" max="14337" width="19.140625" style="22" customWidth="1"/>
    <col min="14338" max="14338" width="12.7109375" style="22" customWidth="1"/>
    <col min="14339" max="14585" width="7.85546875" style="22"/>
    <col min="14586" max="14586" width="12.42578125" style="22" customWidth="1"/>
    <col min="14587" max="14587" width="11.85546875" style="22" customWidth="1"/>
    <col min="14588" max="14588" width="13.7109375" style="22" customWidth="1"/>
    <col min="14589" max="14589" width="47.5703125" style="22" customWidth="1"/>
    <col min="14590" max="14590" width="42.42578125" style="22" customWidth="1"/>
    <col min="14591" max="14591" width="19.7109375" style="22" customWidth="1"/>
    <col min="14592" max="14592" width="20" style="22" customWidth="1"/>
    <col min="14593" max="14593" width="19.140625" style="22" customWidth="1"/>
    <col min="14594" max="14594" width="12.7109375" style="22" customWidth="1"/>
    <col min="14595" max="14841" width="7.85546875" style="22"/>
    <col min="14842" max="14842" width="12.42578125" style="22" customWidth="1"/>
    <col min="14843" max="14843" width="11.85546875" style="22" customWidth="1"/>
    <col min="14844" max="14844" width="13.7109375" style="22" customWidth="1"/>
    <col min="14845" max="14845" width="47.5703125" style="22" customWidth="1"/>
    <col min="14846" max="14846" width="42.42578125" style="22" customWidth="1"/>
    <col min="14847" max="14847" width="19.7109375" style="22" customWidth="1"/>
    <col min="14848" max="14848" width="20" style="22" customWidth="1"/>
    <col min="14849" max="14849" width="19.140625" style="22" customWidth="1"/>
    <col min="14850" max="14850" width="12.7109375" style="22" customWidth="1"/>
    <col min="14851" max="15097" width="7.85546875" style="22"/>
    <col min="15098" max="15098" width="12.42578125" style="22" customWidth="1"/>
    <col min="15099" max="15099" width="11.85546875" style="22" customWidth="1"/>
    <col min="15100" max="15100" width="13.7109375" style="22" customWidth="1"/>
    <col min="15101" max="15101" width="47.5703125" style="22" customWidth="1"/>
    <col min="15102" max="15102" width="42.42578125" style="22" customWidth="1"/>
    <col min="15103" max="15103" width="19.7109375" style="22" customWidth="1"/>
    <col min="15104" max="15104" width="20" style="22" customWidth="1"/>
    <col min="15105" max="15105" width="19.140625" style="22" customWidth="1"/>
    <col min="15106" max="15106" width="12.7109375" style="22" customWidth="1"/>
    <col min="15107" max="15353" width="7.85546875" style="22"/>
    <col min="15354" max="15354" width="12.42578125" style="22" customWidth="1"/>
    <col min="15355" max="15355" width="11.85546875" style="22" customWidth="1"/>
    <col min="15356" max="15356" width="13.7109375" style="22" customWidth="1"/>
    <col min="15357" max="15357" width="47.5703125" style="22" customWidth="1"/>
    <col min="15358" max="15358" width="42.42578125" style="22" customWidth="1"/>
    <col min="15359" max="15359" width="19.7109375" style="22" customWidth="1"/>
    <col min="15360" max="15360" width="20" style="22" customWidth="1"/>
    <col min="15361" max="15361" width="19.140625" style="22" customWidth="1"/>
    <col min="15362" max="15362" width="12.7109375" style="22" customWidth="1"/>
    <col min="15363" max="15609" width="7.85546875" style="22"/>
    <col min="15610" max="15610" width="12.42578125" style="22" customWidth="1"/>
    <col min="15611" max="15611" width="11.85546875" style="22" customWidth="1"/>
    <col min="15612" max="15612" width="13.7109375" style="22" customWidth="1"/>
    <col min="15613" max="15613" width="47.5703125" style="22" customWidth="1"/>
    <col min="15614" max="15614" width="42.42578125" style="22" customWidth="1"/>
    <col min="15615" max="15615" width="19.7109375" style="22" customWidth="1"/>
    <col min="15616" max="15616" width="20" style="22" customWidth="1"/>
    <col min="15617" max="15617" width="19.140625" style="22" customWidth="1"/>
    <col min="15618" max="15618" width="12.7109375" style="22" customWidth="1"/>
    <col min="15619" max="15865" width="7.85546875" style="22"/>
    <col min="15866" max="15866" width="12.42578125" style="22" customWidth="1"/>
    <col min="15867" max="15867" width="11.85546875" style="22" customWidth="1"/>
    <col min="15868" max="15868" width="13.7109375" style="22" customWidth="1"/>
    <col min="15869" max="15869" width="47.5703125" style="22" customWidth="1"/>
    <col min="15870" max="15870" width="42.42578125" style="22" customWidth="1"/>
    <col min="15871" max="15871" width="19.7109375" style="22" customWidth="1"/>
    <col min="15872" max="15872" width="20" style="22" customWidth="1"/>
    <col min="15873" max="15873" width="19.140625" style="22" customWidth="1"/>
    <col min="15874" max="15874" width="12.7109375" style="22" customWidth="1"/>
    <col min="15875" max="16121" width="7.85546875" style="22"/>
    <col min="16122" max="16122" width="12.42578125" style="22" customWidth="1"/>
    <col min="16123" max="16123" width="11.85546875" style="22" customWidth="1"/>
    <col min="16124" max="16124" width="13.7109375" style="22" customWidth="1"/>
    <col min="16125" max="16125" width="47.5703125" style="22" customWidth="1"/>
    <col min="16126" max="16126" width="42.42578125" style="22" customWidth="1"/>
    <col min="16127" max="16127" width="19.7109375" style="22" customWidth="1"/>
    <col min="16128" max="16128" width="20" style="22" customWidth="1"/>
    <col min="16129" max="16129" width="19.140625" style="22" customWidth="1"/>
    <col min="16130" max="16130" width="12.7109375" style="22" customWidth="1"/>
    <col min="16131" max="16384" width="7.85546875" style="22"/>
  </cols>
  <sheetData>
    <row r="1" spans="1:12" ht="17.25" customHeight="1" x14ac:dyDescent="0.25">
      <c r="A1" s="20"/>
      <c r="I1" s="126" t="s">
        <v>92</v>
      </c>
      <c r="J1" s="23"/>
    </row>
    <row r="2" spans="1:12" ht="21.75" customHeight="1" x14ac:dyDescent="0.2">
      <c r="H2" s="24"/>
      <c r="I2" s="233" t="s">
        <v>261</v>
      </c>
      <c r="J2" s="233"/>
    </row>
    <row r="3" spans="1:12" ht="15" customHeight="1" x14ac:dyDescent="0.25">
      <c r="H3" s="24"/>
      <c r="I3" s="152" t="s">
        <v>446</v>
      </c>
      <c r="J3" s="2"/>
    </row>
    <row r="4" spans="1:12" ht="15" customHeight="1" x14ac:dyDescent="0.2">
      <c r="H4" s="24"/>
      <c r="I4" s="25"/>
      <c r="J4" s="25"/>
    </row>
    <row r="5" spans="1:12" ht="20.25" customHeight="1" x14ac:dyDescent="0.2">
      <c r="A5" s="238" t="s">
        <v>222</v>
      </c>
      <c r="B5" s="239"/>
      <c r="C5" s="239"/>
      <c r="D5" s="239"/>
      <c r="E5" s="239"/>
      <c r="F5" s="239"/>
      <c r="G5" s="239"/>
      <c r="H5" s="239"/>
      <c r="I5" s="239"/>
      <c r="J5" s="239"/>
    </row>
    <row r="6" spans="1:12" ht="20.25" customHeight="1" x14ac:dyDescent="0.25">
      <c r="A6" s="240" t="s">
        <v>74</v>
      </c>
      <c r="B6" s="240"/>
      <c r="C6" s="26"/>
      <c r="D6" s="26"/>
      <c r="E6" s="26"/>
      <c r="F6" s="26"/>
      <c r="G6" s="26"/>
      <c r="H6" s="26"/>
      <c r="I6" s="26"/>
      <c r="J6" s="26"/>
    </row>
    <row r="7" spans="1:12" ht="15.75" customHeight="1" x14ac:dyDescent="0.2">
      <c r="A7" s="241" t="s">
        <v>93</v>
      </c>
      <c r="B7" s="241"/>
      <c r="C7" s="26"/>
      <c r="D7" s="26"/>
      <c r="E7" s="26"/>
      <c r="F7" s="26"/>
      <c r="G7" s="26"/>
      <c r="H7" s="26"/>
      <c r="I7" s="26"/>
      <c r="J7" s="26"/>
    </row>
    <row r="8" spans="1:12" ht="11.25" customHeight="1" x14ac:dyDescent="0.3">
      <c r="A8" s="27"/>
      <c r="B8" s="28"/>
      <c r="C8" s="29"/>
      <c r="D8" s="29"/>
      <c r="E8" s="29"/>
      <c r="F8" s="29"/>
      <c r="G8" s="29"/>
      <c r="H8" s="29"/>
      <c r="I8" s="30"/>
      <c r="J8" s="31" t="s">
        <v>1</v>
      </c>
    </row>
    <row r="9" spans="1:12" ht="22.5" customHeight="1" x14ac:dyDescent="0.2">
      <c r="A9" s="242" t="s">
        <v>95</v>
      </c>
      <c r="B9" s="242" t="s">
        <v>96</v>
      </c>
      <c r="C9" s="236" t="s">
        <v>97</v>
      </c>
      <c r="D9" s="236" t="s">
        <v>98</v>
      </c>
      <c r="E9" s="236" t="s">
        <v>99</v>
      </c>
      <c r="F9" s="236" t="s">
        <v>100</v>
      </c>
      <c r="G9" s="236" t="s">
        <v>4</v>
      </c>
      <c r="H9" s="236" t="s">
        <v>5</v>
      </c>
      <c r="I9" s="237" t="s">
        <v>6</v>
      </c>
      <c r="J9" s="237"/>
    </row>
    <row r="10" spans="1:12" ht="100.5" customHeight="1" x14ac:dyDescent="0.2">
      <c r="A10" s="243"/>
      <c r="B10" s="243"/>
      <c r="C10" s="236"/>
      <c r="D10" s="236"/>
      <c r="E10" s="236"/>
      <c r="F10" s="236"/>
      <c r="G10" s="236"/>
      <c r="H10" s="236"/>
      <c r="I10" s="32" t="s">
        <v>7</v>
      </c>
      <c r="J10" s="32" t="s">
        <v>8</v>
      </c>
    </row>
    <row r="11" spans="1:12" s="29" customFormat="1" ht="22.5" customHeight="1" x14ac:dyDescent="0.2">
      <c r="A11" s="33">
        <v>1</v>
      </c>
      <c r="B11" s="32">
        <v>2</v>
      </c>
      <c r="C11" s="32">
        <v>3</v>
      </c>
      <c r="D11" s="32">
        <v>4</v>
      </c>
      <c r="E11" s="32">
        <v>5</v>
      </c>
      <c r="F11" s="32">
        <v>6</v>
      </c>
      <c r="G11" s="32">
        <v>7</v>
      </c>
      <c r="H11" s="32">
        <v>8</v>
      </c>
      <c r="I11" s="32">
        <v>9</v>
      </c>
      <c r="J11" s="32">
        <v>10</v>
      </c>
    </row>
    <row r="12" spans="1:12" s="39" customFormat="1" ht="35.25" customHeight="1" x14ac:dyDescent="0.25">
      <c r="A12" s="34" t="s">
        <v>101</v>
      </c>
      <c r="B12" s="35"/>
      <c r="C12" s="34"/>
      <c r="D12" s="36" t="s">
        <v>102</v>
      </c>
      <c r="E12" s="37"/>
      <c r="F12" s="37"/>
      <c r="G12" s="37"/>
      <c r="H12" s="38"/>
      <c r="I12" s="38"/>
      <c r="J12" s="38"/>
    </row>
    <row r="13" spans="1:12" s="39" customFormat="1" ht="35.25" customHeight="1" x14ac:dyDescent="0.25">
      <c r="A13" s="40" t="s">
        <v>103</v>
      </c>
      <c r="B13" s="41"/>
      <c r="C13" s="40"/>
      <c r="D13" s="36" t="s">
        <v>104</v>
      </c>
      <c r="E13" s="37"/>
      <c r="F13" s="37"/>
      <c r="G13" s="37"/>
      <c r="H13" s="38"/>
      <c r="I13" s="38"/>
      <c r="J13" s="38"/>
    </row>
    <row r="14" spans="1:12" s="28" customFormat="1" ht="64.5" customHeight="1" x14ac:dyDescent="0.25">
      <c r="A14" s="104" t="s">
        <v>168</v>
      </c>
      <c r="B14" s="104" t="s">
        <v>169</v>
      </c>
      <c r="C14" s="105" t="s">
        <v>170</v>
      </c>
      <c r="D14" s="108" t="s">
        <v>171</v>
      </c>
      <c r="E14" s="133" t="s">
        <v>229</v>
      </c>
      <c r="F14" s="73" t="s">
        <v>208</v>
      </c>
      <c r="G14" s="55">
        <f>H14+I14</f>
        <v>60680</v>
      </c>
      <c r="H14" s="154">
        <v>60680</v>
      </c>
      <c r="I14" s="137">
        <v>0</v>
      </c>
      <c r="J14" s="59">
        <f>I14</f>
        <v>0</v>
      </c>
    </row>
    <row r="15" spans="1:12" s="28" customFormat="1" ht="59.25" customHeight="1" x14ac:dyDescent="0.25">
      <c r="A15" s="104" t="s">
        <v>287</v>
      </c>
      <c r="B15" s="104" t="s">
        <v>288</v>
      </c>
      <c r="C15" s="105" t="s">
        <v>289</v>
      </c>
      <c r="D15" s="108" t="s">
        <v>290</v>
      </c>
      <c r="E15" s="132" t="s">
        <v>223</v>
      </c>
      <c r="F15" s="73" t="s">
        <v>213</v>
      </c>
      <c r="G15" s="55">
        <f>H15+I15</f>
        <v>1895083</v>
      </c>
      <c r="H15" s="137">
        <v>0</v>
      </c>
      <c r="I15" s="137">
        <f>995083+900000</f>
        <v>1895083</v>
      </c>
      <c r="J15" s="59">
        <f>I15</f>
        <v>1895083</v>
      </c>
      <c r="L15" s="156">
        <f>G15+H31+I37+H56+I34+H39+H20</f>
        <v>67433479</v>
      </c>
    </row>
    <row r="16" spans="1:12" s="28" customFormat="1" ht="63" customHeight="1" x14ac:dyDescent="0.25">
      <c r="A16" s="104" t="s">
        <v>300</v>
      </c>
      <c r="B16" s="104" t="s">
        <v>301</v>
      </c>
      <c r="C16" s="105" t="s">
        <v>302</v>
      </c>
      <c r="D16" s="108" t="s">
        <v>303</v>
      </c>
      <c r="E16" s="136" t="s">
        <v>236</v>
      </c>
      <c r="F16" s="45" t="s">
        <v>237</v>
      </c>
      <c r="G16" s="55">
        <f>H16+I16</f>
        <v>4160255</v>
      </c>
      <c r="H16" s="137">
        <f>4000255+160000</f>
        <v>4160255</v>
      </c>
      <c r="I16" s="137">
        <v>0</v>
      </c>
      <c r="J16" s="59">
        <v>0</v>
      </c>
    </row>
    <row r="17" spans="1:10" s="28" customFormat="1" ht="63" customHeight="1" x14ac:dyDescent="0.25">
      <c r="A17" s="104" t="s">
        <v>300</v>
      </c>
      <c r="B17" s="104" t="s">
        <v>301</v>
      </c>
      <c r="C17" s="105" t="s">
        <v>302</v>
      </c>
      <c r="D17" s="108" t="s">
        <v>303</v>
      </c>
      <c r="E17" s="155" t="s">
        <v>392</v>
      </c>
      <c r="F17" s="127" t="s">
        <v>393</v>
      </c>
      <c r="G17" s="55">
        <f>H17+I17</f>
        <v>635986</v>
      </c>
      <c r="H17" s="137">
        <v>635986</v>
      </c>
      <c r="I17" s="137">
        <v>0</v>
      </c>
      <c r="J17" s="59">
        <v>0</v>
      </c>
    </row>
    <row r="18" spans="1:10" s="28" customFormat="1" ht="63" customHeight="1" x14ac:dyDescent="0.25">
      <c r="A18" s="104" t="s">
        <v>304</v>
      </c>
      <c r="B18" s="104" t="s">
        <v>305</v>
      </c>
      <c r="C18" s="105" t="s">
        <v>235</v>
      </c>
      <c r="D18" s="108" t="s">
        <v>306</v>
      </c>
      <c r="E18" s="134" t="s">
        <v>333</v>
      </c>
      <c r="F18" s="127" t="s">
        <v>334</v>
      </c>
      <c r="G18" s="55">
        <f t="shared" ref="G18:G20" si="0">H18+I18</f>
        <v>746970</v>
      </c>
      <c r="H18" s="137">
        <f>640260+106710</f>
        <v>746970</v>
      </c>
      <c r="I18" s="137">
        <v>0</v>
      </c>
      <c r="J18" s="59">
        <v>0</v>
      </c>
    </row>
    <row r="19" spans="1:10" s="28" customFormat="1" ht="63" customHeight="1" x14ac:dyDescent="0.25">
      <c r="A19" s="104" t="s">
        <v>307</v>
      </c>
      <c r="B19" s="104" t="s">
        <v>308</v>
      </c>
      <c r="C19" s="105" t="s">
        <v>235</v>
      </c>
      <c r="D19" s="108" t="s">
        <v>309</v>
      </c>
      <c r="E19" s="136" t="s">
        <v>236</v>
      </c>
      <c r="F19" s="45" t="s">
        <v>237</v>
      </c>
      <c r="G19" s="55">
        <f t="shared" si="0"/>
        <v>5579887</v>
      </c>
      <c r="H19" s="137">
        <f>4206873-1635986+1019000+2000000-10000</f>
        <v>5579887</v>
      </c>
      <c r="I19" s="137">
        <v>0</v>
      </c>
      <c r="J19" s="59">
        <v>0</v>
      </c>
    </row>
    <row r="20" spans="1:10" s="28" customFormat="1" ht="63" customHeight="1" x14ac:dyDescent="0.25">
      <c r="A20" s="104" t="s">
        <v>307</v>
      </c>
      <c r="B20" s="104" t="s">
        <v>308</v>
      </c>
      <c r="C20" s="105" t="s">
        <v>235</v>
      </c>
      <c r="D20" s="108" t="s">
        <v>309</v>
      </c>
      <c r="E20" s="132" t="s">
        <v>223</v>
      </c>
      <c r="F20" s="45" t="s">
        <v>213</v>
      </c>
      <c r="G20" s="55">
        <f t="shared" si="0"/>
        <v>110000</v>
      </c>
      <c r="H20" s="137">
        <v>110000</v>
      </c>
      <c r="I20" s="137">
        <v>0</v>
      </c>
      <c r="J20" s="59">
        <v>0</v>
      </c>
    </row>
    <row r="21" spans="1:10" s="28" customFormat="1" ht="63" customHeight="1" x14ac:dyDescent="0.25">
      <c r="A21" s="104" t="s">
        <v>224</v>
      </c>
      <c r="B21" s="104" t="s">
        <v>234</v>
      </c>
      <c r="C21" s="105" t="s">
        <v>235</v>
      </c>
      <c r="D21" s="108" t="s">
        <v>257</v>
      </c>
      <c r="E21" s="136" t="s">
        <v>236</v>
      </c>
      <c r="F21" s="45" t="s">
        <v>237</v>
      </c>
      <c r="G21" s="55">
        <f>H21+I21</f>
        <v>1836196</v>
      </c>
      <c r="H21" s="137">
        <v>0</v>
      </c>
      <c r="I21" s="137">
        <f>3612196+200000-2000000+24000</f>
        <v>1836196</v>
      </c>
      <c r="J21" s="59">
        <f>I21</f>
        <v>1836196</v>
      </c>
    </row>
    <row r="22" spans="1:10" s="28" customFormat="1" ht="47.25" customHeight="1" x14ac:dyDescent="0.25">
      <c r="A22" s="42" t="s">
        <v>105</v>
      </c>
      <c r="B22" s="42" t="s">
        <v>106</v>
      </c>
      <c r="C22" s="43" t="s">
        <v>107</v>
      </c>
      <c r="D22" s="44" t="s">
        <v>108</v>
      </c>
      <c r="E22" s="134" t="s">
        <v>230</v>
      </c>
      <c r="F22" s="45" t="s">
        <v>262</v>
      </c>
      <c r="G22" s="55">
        <f>H22+I22</f>
        <v>60000</v>
      </c>
      <c r="H22" s="137">
        <v>60000</v>
      </c>
      <c r="I22" s="137">
        <v>0</v>
      </c>
      <c r="J22" s="46">
        <v>0</v>
      </c>
    </row>
    <row r="23" spans="1:10" s="28" customFormat="1" ht="45" customHeight="1" x14ac:dyDescent="0.25">
      <c r="A23" s="87" t="s">
        <v>154</v>
      </c>
      <c r="B23" s="87" t="s">
        <v>155</v>
      </c>
      <c r="C23" s="88" t="s">
        <v>156</v>
      </c>
      <c r="D23" s="89" t="s">
        <v>157</v>
      </c>
      <c r="E23" s="134" t="s">
        <v>230</v>
      </c>
      <c r="F23" s="45" t="s">
        <v>262</v>
      </c>
      <c r="G23" s="55">
        <f t="shared" ref="G23" si="1">H23+I23</f>
        <v>30000</v>
      </c>
      <c r="H23" s="137">
        <v>30000</v>
      </c>
      <c r="I23" s="137">
        <v>0</v>
      </c>
      <c r="J23" s="46">
        <v>0</v>
      </c>
    </row>
    <row r="24" spans="1:10" s="28" customFormat="1" ht="71.25" customHeight="1" x14ac:dyDescent="0.25">
      <c r="A24" s="50" t="s">
        <v>109</v>
      </c>
      <c r="B24" s="50">
        <v>3140</v>
      </c>
      <c r="C24" s="51">
        <v>1040</v>
      </c>
      <c r="D24" s="52" t="s">
        <v>110</v>
      </c>
      <c r="E24" s="127" t="s">
        <v>263</v>
      </c>
      <c r="F24" s="45" t="s">
        <v>210</v>
      </c>
      <c r="G24" s="55">
        <f t="shared" ref="G24:G57" si="2">H24+I24</f>
        <v>370000</v>
      </c>
      <c r="H24" s="59">
        <v>370000</v>
      </c>
      <c r="I24" s="59">
        <v>0</v>
      </c>
      <c r="J24" s="46">
        <v>0</v>
      </c>
    </row>
    <row r="25" spans="1:10" s="28" customFormat="1" ht="77.25" customHeight="1" x14ac:dyDescent="0.25">
      <c r="A25" s="78" t="s">
        <v>150</v>
      </c>
      <c r="B25" s="78" t="s">
        <v>151</v>
      </c>
      <c r="C25" s="79" t="s">
        <v>152</v>
      </c>
      <c r="D25" s="80" t="s">
        <v>153</v>
      </c>
      <c r="E25" s="134" t="s">
        <v>230</v>
      </c>
      <c r="F25" s="45" t="s">
        <v>262</v>
      </c>
      <c r="G25" s="55">
        <f t="shared" si="2"/>
        <v>508800</v>
      </c>
      <c r="H25" s="130">
        <v>508800</v>
      </c>
      <c r="I25" s="59">
        <v>0</v>
      </c>
      <c r="J25" s="46">
        <v>0</v>
      </c>
    </row>
    <row r="26" spans="1:10" s="28" customFormat="1" ht="51" customHeight="1" x14ac:dyDescent="0.25">
      <c r="A26" s="104" t="s">
        <v>447</v>
      </c>
      <c r="B26" s="104" t="s">
        <v>448</v>
      </c>
      <c r="C26" s="105" t="s">
        <v>449</v>
      </c>
      <c r="D26" s="108" t="s">
        <v>450</v>
      </c>
      <c r="E26" s="134" t="s">
        <v>451</v>
      </c>
      <c r="F26" s="45" t="s">
        <v>452</v>
      </c>
      <c r="G26" s="55">
        <f t="shared" si="2"/>
        <v>34000</v>
      </c>
      <c r="H26" s="130">
        <v>34000</v>
      </c>
      <c r="I26" s="59">
        <v>0</v>
      </c>
      <c r="J26" s="46">
        <v>0</v>
      </c>
    </row>
    <row r="27" spans="1:10" s="28" customFormat="1" ht="54" customHeight="1" x14ac:dyDescent="0.25">
      <c r="A27" s="81" t="s">
        <v>111</v>
      </c>
      <c r="B27" s="50" t="s">
        <v>112</v>
      </c>
      <c r="C27" s="53" t="s">
        <v>113</v>
      </c>
      <c r="D27" s="54" t="s">
        <v>114</v>
      </c>
      <c r="E27" s="134" t="s">
        <v>230</v>
      </c>
      <c r="F27" s="45" t="s">
        <v>262</v>
      </c>
      <c r="G27" s="55">
        <f t="shared" si="2"/>
        <v>622658</v>
      </c>
      <c r="H27" s="130">
        <v>622658</v>
      </c>
      <c r="I27" s="59">
        <v>0</v>
      </c>
      <c r="J27" s="46">
        <v>0</v>
      </c>
    </row>
    <row r="28" spans="1:10" s="28" customFormat="1" ht="66.75" customHeight="1" x14ac:dyDescent="0.25">
      <c r="A28" s="81" t="s">
        <v>111</v>
      </c>
      <c r="B28" s="50" t="s">
        <v>112</v>
      </c>
      <c r="C28" s="53" t="s">
        <v>113</v>
      </c>
      <c r="D28" s="54" t="s">
        <v>114</v>
      </c>
      <c r="E28" s="133" t="s">
        <v>229</v>
      </c>
      <c r="F28" s="73" t="s">
        <v>208</v>
      </c>
      <c r="G28" s="55">
        <f t="shared" si="2"/>
        <v>2432000</v>
      </c>
      <c r="H28" s="130">
        <f>2832000-400000</f>
        <v>2432000</v>
      </c>
      <c r="I28" s="59">
        <v>0</v>
      </c>
      <c r="J28" s="46">
        <v>0</v>
      </c>
    </row>
    <row r="29" spans="1:10" s="28" customFormat="1" ht="66.75" customHeight="1" x14ac:dyDescent="0.25">
      <c r="A29" s="104" t="s">
        <v>179</v>
      </c>
      <c r="B29" s="104" t="s">
        <v>180</v>
      </c>
      <c r="C29" s="105" t="s">
        <v>181</v>
      </c>
      <c r="D29" s="108" t="s">
        <v>182</v>
      </c>
      <c r="E29" s="133" t="s">
        <v>229</v>
      </c>
      <c r="F29" s="73" t="s">
        <v>208</v>
      </c>
      <c r="G29" s="55">
        <f t="shared" si="2"/>
        <v>160587</v>
      </c>
      <c r="H29" s="130">
        <f>97051+63536</f>
        <v>160587</v>
      </c>
      <c r="I29" s="59">
        <v>0</v>
      </c>
      <c r="J29" s="46">
        <v>0</v>
      </c>
    </row>
    <row r="30" spans="1:10" s="28" customFormat="1" ht="66.75" customHeight="1" x14ac:dyDescent="0.25">
      <c r="A30" s="104" t="s">
        <v>314</v>
      </c>
      <c r="B30" s="104" t="s">
        <v>315</v>
      </c>
      <c r="C30" s="105" t="s">
        <v>117</v>
      </c>
      <c r="D30" s="108" t="s">
        <v>316</v>
      </c>
      <c r="E30" s="145" t="s">
        <v>332</v>
      </c>
      <c r="F30" s="127" t="s">
        <v>331</v>
      </c>
      <c r="G30" s="55">
        <f t="shared" si="2"/>
        <v>38816447</v>
      </c>
      <c r="H30" s="130">
        <f>34993358+3823089</f>
        <v>38816447</v>
      </c>
      <c r="I30" s="59">
        <v>0</v>
      </c>
      <c r="J30" s="46">
        <v>0</v>
      </c>
    </row>
    <row r="31" spans="1:10" s="28" customFormat="1" ht="46.5" customHeight="1" x14ac:dyDescent="0.25">
      <c r="A31" s="149" t="s">
        <v>115</v>
      </c>
      <c r="B31" s="72" t="s">
        <v>116</v>
      </c>
      <c r="C31" s="75" t="s">
        <v>117</v>
      </c>
      <c r="D31" s="76" t="s">
        <v>118</v>
      </c>
      <c r="E31" s="132" t="s">
        <v>223</v>
      </c>
      <c r="F31" s="45" t="s">
        <v>213</v>
      </c>
      <c r="G31" s="55">
        <f t="shared" si="2"/>
        <v>50424791</v>
      </c>
      <c r="H31" s="135">
        <f>29572367+7274079+1583440+2775928+465000+2050000+3579514+1033700+1566139+524624</f>
        <v>50424791</v>
      </c>
      <c r="I31" s="59">
        <v>0</v>
      </c>
      <c r="J31" s="46">
        <f t="shared" ref="J31" si="3">I31</f>
        <v>0</v>
      </c>
    </row>
    <row r="32" spans="1:10" s="28" customFormat="1" ht="46.5" customHeight="1" x14ac:dyDescent="0.25">
      <c r="A32" s="149" t="s">
        <v>115</v>
      </c>
      <c r="B32" s="72" t="s">
        <v>116</v>
      </c>
      <c r="C32" s="75" t="s">
        <v>117</v>
      </c>
      <c r="D32" s="76" t="s">
        <v>118</v>
      </c>
      <c r="E32" s="138" t="s">
        <v>239</v>
      </c>
      <c r="F32" s="127" t="s">
        <v>240</v>
      </c>
      <c r="G32" s="55">
        <f t="shared" si="2"/>
        <v>694998</v>
      </c>
      <c r="H32" s="135">
        <f>198999+99999+99000+99000+99000+99000</f>
        <v>694998</v>
      </c>
      <c r="I32" s="59">
        <v>0</v>
      </c>
      <c r="J32" s="46">
        <v>0</v>
      </c>
    </row>
    <row r="33" spans="1:10" s="28" customFormat="1" ht="46.5" customHeight="1" x14ac:dyDescent="0.25">
      <c r="A33" s="149" t="s">
        <v>115</v>
      </c>
      <c r="B33" s="72" t="s">
        <v>116</v>
      </c>
      <c r="C33" s="75" t="s">
        <v>117</v>
      </c>
      <c r="D33" s="76" t="s">
        <v>118</v>
      </c>
      <c r="E33" s="146" t="s">
        <v>394</v>
      </c>
      <c r="F33" s="127" t="s">
        <v>395</v>
      </c>
      <c r="G33" s="55">
        <f t="shared" si="2"/>
        <v>198000</v>
      </c>
      <c r="H33" s="135">
        <f>99000+99000</f>
        <v>198000</v>
      </c>
      <c r="I33" s="59">
        <v>0</v>
      </c>
      <c r="J33" s="46">
        <v>0</v>
      </c>
    </row>
    <row r="34" spans="1:10" s="28" customFormat="1" ht="61.5" customHeight="1" x14ac:dyDescent="0.25">
      <c r="A34" s="104" t="s">
        <v>370</v>
      </c>
      <c r="B34" s="104" t="s">
        <v>371</v>
      </c>
      <c r="C34" s="105" t="s">
        <v>372</v>
      </c>
      <c r="D34" s="108" t="s">
        <v>373</v>
      </c>
      <c r="E34" s="132" t="s">
        <v>223</v>
      </c>
      <c r="F34" s="45" t="s">
        <v>213</v>
      </c>
      <c r="G34" s="55">
        <f t="shared" si="2"/>
        <v>1369378</v>
      </c>
      <c r="H34" s="135">
        <v>0</v>
      </c>
      <c r="I34" s="59">
        <v>1369378</v>
      </c>
      <c r="J34" s="46">
        <f>I34</f>
        <v>1369378</v>
      </c>
    </row>
    <row r="35" spans="1:10" s="28" customFormat="1" ht="46.5" customHeight="1" x14ac:dyDescent="0.25">
      <c r="A35" s="104" t="s">
        <v>353</v>
      </c>
      <c r="B35" s="104" t="s">
        <v>354</v>
      </c>
      <c r="C35" s="105" t="s">
        <v>355</v>
      </c>
      <c r="D35" s="108" t="s">
        <v>356</v>
      </c>
      <c r="E35" s="138" t="s">
        <v>365</v>
      </c>
      <c r="F35" s="127" t="s">
        <v>362</v>
      </c>
      <c r="G35" s="55">
        <f t="shared" si="2"/>
        <v>99000</v>
      </c>
      <c r="H35" s="135">
        <v>99000</v>
      </c>
      <c r="I35" s="59">
        <v>0</v>
      </c>
      <c r="J35" s="46">
        <v>0</v>
      </c>
    </row>
    <row r="36" spans="1:10" s="28" customFormat="1" ht="46.5" customHeight="1" x14ac:dyDescent="0.25">
      <c r="A36" s="104" t="s">
        <v>353</v>
      </c>
      <c r="B36" s="104" t="s">
        <v>354</v>
      </c>
      <c r="C36" s="105" t="s">
        <v>355</v>
      </c>
      <c r="D36" s="108" t="s">
        <v>356</v>
      </c>
      <c r="E36" s="138" t="s">
        <v>364</v>
      </c>
      <c r="F36" s="127" t="s">
        <v>145</v>
      </c>
      <c r="G36" s="55">
        <f t="shared" si="2"/>
        <v>199998</v>
      </c>
      <c r="H36" s="135">
        <v>199998</v>
      </c>
      <c r="I36" s="59">
        <v>0</v>
      </c>
      <c r="J36" s="46">
        <v>0</v>
      </c>
    </row>
    <row r="37" spans="1:10" s="28" customFormat="1" ht="68.25" customHeight="1" x14ac:dyDescent="0.25">
      <c r="A37" s="104" t="s">
        <v>231</v>
      </c>
      <c r="B37" s="104" t="s">
        <v>232</v>
      </c>
      <c r="C37" s="105" t="s">
        <v>233</v>
      </c>
      <c r="D37" s="108" t="s">
        <v>259</v>
      </c>
      <c r="E37" s="132" t="s">
        <v>223</v>
      </c>
      <c r="F37" s="45" t="s">
        <v>213</v>
      </c>
      <c r="G37" s="55">
        <f t="shared" si="2"/>
        <v>8885027</v>
      </c>
      <c r="H37" s="135">
        <v>0</v>
      </c>
      <c r="I37" s="59">
        <f>8006379+571000+113648+140000+54000</f>
        <v>8885027</v>
      </c>
      <c r="J37" s="46">
        <f>I37</f>
        <v>8885027</v>
      </c>
    </row>
    <row r="38" spans="1:10" s="28" customFormat="1" ht="68.25" customHeight="1" x14ac:dyDescent="0.25">
      <c r="A38" s="104" t="s">
        <v>317</v>
      </c>
      <c r="B38" s="104" t="s">
        <v>318</v>
      </c>
      <c r="C38" s="105" t="s">
        <v>121</v>
      </c>
      <c r="D38" s="108" t="s">
        <v>319</v>
      </c>
      <c r="E38" s="136" t="s">
        <v>236</v>
      </c>
      <c r="F38" s="45" t="s">
        <v>237</v>
      </c>
      <c r="G38" s="55">
        <f t="shared" si="2"/>
        <v>11500000</v>
      </c>
      <c r="H38" s="135">
        <v>0</v>
      </c>
      <c r="I38" s="59">
        <v>11500000</v>
      </c>
      <c r="J38" s="46">
        <v>0</v>
      </c>
    </row>
    <row r="39" spans="1:10" s="28" customFormat="1" ht="68.25" customHeight="1" x14ac:dyDescent="0.25">
      <c r="A39" s="104" t="s">
        <v>357</v>
      </c>
      <c r="B39" s="104" t="s">
        <v>358</v>
      </c>
      <c r="C39" s="105" t="s">
        <v>359</v>
      </c>
      <c r="D39" s="108" t="s">
        <v>360</v>
      </c>
      <c r="E39" s="132" t="s">
        <v>223</v>
      </c>
      <c r="F39" s="45" t="s">
        <v>213</v>
      </c>
      <c r="G39" s="55">
        <f t="shared" si="2"/>
        <v>587200</v>
      </c>
      <c r="H39" s="135">
        <v>587200</v>
      </c>
      <c r="I39" s="59">
        <v>0</v>
      </c>
      <c r="J39" s="46">
        <v>0</v>
      </c>
    </row>
    <row r="40" spans="1:10" s="28" customFormat="1" ht="68.25" customHeight="1" x14ac:dyDescent="0.25">
      <c r="A40" s="104" t="s">
        <v>366</v>
      </c>
      <c r="B40" s="104" t="s">
        <v>367</v>
      </c>
      <c r="C40" s="105" t="s">
        <v>121</v>
      </c>
      <c r="D40" s="108" t="s">
        <v>368</v>
      </c>
      <c r="E40" s="127" t="s">
        <v>337</v>
      </c>
      <c r="F40" s="146" t="s">
        <v>338</v>
      </c>
      <c r="G40" s="55">
        <f t="shared" si="2"/>
        <v>297000</v>
      </c>
      <c r="H40" s="135">
        <v>0</v>
      </c>
      <c r="I40" s="59">
        <v>297000</v>
      </c>
      <c r="J40" s="46">
        <f>I40</f>
        <v>297000</v>
      </c>
    </row>
    <row r="41" spans="1:10" s="28" customFormat="1" ht="55.5" customHeight="1" x14ac:dyDescent="0.25">
      <c r="A41" s="82" t="s">
        <v>119</v>
      </c>
      <c r="B41" s="56" t="s">
        <v>120</v>
      </c>
      <c r="C41" s="56" t="s">
        <v>121</v>
      </c>
      <c r="D41" s="57" t="s">
        <v>122</v>
      </c>
      <c r="E41" s="77" t="s">
        <v>225</v>
      </c>
      <c r="F41" s="73" t="s">
        <v>123</v>
      </c>
      <c r="G41" s="55">
        <f t="shared" si="2"/>
        <v>138627</v>
      </c>
      <c r="H41" s="131">
        <v>138627</v>
      </c>
      <c r="I41" s="55">
        <v>0</v>
      </c>
      <c r="J41" s="46">
        <v>0</v>
      </c>
    </row>
    <row r="42" spans="1:10" s="28" customFormat="1" ht="57.75" customHeight="1" x14ac:dyDescent="0.25">
      <c r="A42" s="81" t="s">
        <v>124</v>
      </c>
      <c r="B42" s="50" t="s">
        <v>125</v>
      </c>
      <c r="C42" s="53" t="s">
        <v>121</v>
      </c>
      <c r="D42" s="58" t="s">
        <v>126</v>
      </c>
      <c r="E42" s="128" t="s">
        <v>127</v>
      </c>
      <c r="F42" s="45" t="s">
        <v>128</v>
      </c>
      <c r="G42" s="55">
        <f t="shared" si="2"/>
        <v>6103276</v>
      </c>
      <c r="H42" s="131">
        <f>5705948+2328+197000+99000+99000</f>
        <v>6103276</v>
      </c>
      <c r="I42" s="55">
        <v>0</v>
      </c>
      <c r="J42" s="46">
        <f>I42</f>
        <v>0</v>
      </c>
    </row>
    <row r="43" spans="1:10" s="28" customFormat="1" ht="65.25" customHeight="1" x14ac:dyDescent="0.25">
      <c r="A43" s="81" t="s">
        <v>124</v>
      </c>
      <c r="B43" s="50" t="s">
        <v>125</v>
      </c>
      <c r="C43" s="53" t="s">
        <v>121</v>
      </c>
      <c r="D43" s="58" t="s">
        <v>126</v>
      </c>
      <c r="E43" s="127" t="s">
        <v>337</v>
      </c>
      <c r="F43" s="146" t="s">
        <v>338</v>
      </c>
      <c r="G43" s="55">
        <f t="shared" si="2"/>
        <v>4418000</v>
      </c>
      <c r="H43" s="131">
        <f>1371000+400000+300000+300000+600000+723000+724000</f>
        <v>4418000</v>
      </c>
      <c r="I43" s="55">
        <v>0</v>
      </c>
      <c r="J43" s="46">
        <v>0</v>
      </c>
    </row>
    <row r="44" spans="1:10" s="28" customFormat="1" ht="106.5" customHeight="1" x14ac:dyDescent="0.25">
      <c r="A44" s="83" t="s">
        <v>129</v>
      </c>
      <c r="B44" s="42" t="s">
        <v>130</v>
      </c>
      <c r="C44" s="43" t="s">
        <v>131</v>
      </c>
      <c r="D44" s="44" t="s">
        <v>132</v>
      </c>
      <c r="E44" s="129" t="s">
        <v>238</v>
      </c>
      <c r="F44" s="45" t="s">
        <v>133</v>
      </c>
      <c r="G44" s="55">
        <f t="shared" si="2"/>
        <v>445000</v>
      </c>
      <c r="H44" s="55">
        <v>445000</v>
      </c>
      <c r="I44" s="55">
        <v>0</v>
      </c>
      <c r="J44" s="46">
        <v>0</v>
      </c>
    </row>
    <row r="45" spans="1:10" s="28" customFormat="1" ht="68.25" customHeight="1" x14ac:dyDescent="0.25">
      <c r="A45" s="82" t="s">
        <v>134</v>
      </c>
      <c r="B45" s="72">
        <v>8130</v>
      </c>
      <c r="C45" s="56" t="s">
        <v>131</v>
      </c>
      <c r="D45" s="106" t="s">
        <v>185</v>
      </c>
      <c r="E45" s="45" t="s">
        <v>135</v>
      </c>
      <c r="F45" s="73" t="s">
        <v>136</v>
      </c>
      <c r="G45" s="55">
        <f t="shared" si="2"/>
        <v>9653388</v>
      </c>
      <c r="H45" s="131">
        <f>9232401+72787+348200</f>
        <v>9653388</v>
      </c>
      <c r="I45" s="55">
        <v>0</v>
      </c>
      <c r="J45" s="46">
        <v>0</v>
      </c>
    </row>
    <row r="46" spans="1:10" s="28" customFormat="1" ht="70.5" customHeight="1" x14ac:dyDescent="0.25">
      <c r="A46" s="84" t="s">
        <v>137</v>
      </c>
      <c r="B46" s="47" t="s">
        <v>138</v>
      </c>
      <c r="C46" s="48" t="s">
        <v>139</v>
      </c>
      <c r="D46" s="49" t="s">
        <v>140</v>
      </c>
      <c r="E46" s="77" t="s">
        <v>264</v>
      </c>
      <c r="F46" s="73" t="s">
        <v>211</v>
      </c>
      <c r="G46" s="55">
        <f t="shared" si="2"/>
        <v>1325400</v>
      </c>
      <c r="H46" s="55">
        <v>1325400</v>
      </c>
      <c r="I46" s="55">
        <v>0</v>
      </c>
      <c r="J46" s="46">
        <v>0</v>
      </c>
    </row>
    <row r="47" spans="1:10" s="28" customFormat="1" ht="54.75" customHeight="1" x14ac:dyDescent="0.25">
      <c r="A47" s="84" t="s">
        <v>141</v>
      </c>
      <c r="B47" s="47" t="s">
        <v>142</v>
      </c>
      <c r="C47" s="48" t="s">
        <v>143</v>
      </c>
      <c r="D47" s="108" t="s">
        <v>260</v>
      </c>
      <c r="E47" s="45" t="s">
        <v>144</v>
      </c>
      <c r="F47" s="73" t="s">
        <v>145</v>
      </c>
      <c r="G47" s="55">
        <f t="shared" si="2"/>
        <v>35800</v>
      </c>
      <c r="H47" s="55">
        <v>0</v>
      </c>
      <c r="I47" s="131">
        <v>35800</v>
      </c>
      <c r="J47" s="59">
        <v>0</v>
      </c>
    </row>
    <row r="48" spans="1:10" s="28" customFormat="1" ht="64.5" customHeight="1" x14ac:dyDescent="0.25">
      <c r="A48" s="85" t="s">
        <v>147</v>
      </c>
      <c r="B48" s="68" t="s">
        <v>148</v>
      </c>
      <c r="C48" s="69" t="s">
        <v>149</v>
      </c>
      <c r="D48" s="70" t="s">
        <v>207</v>
      </c>
      <c r="E48" s="71" t="s">
        <v>363</v>
      </c>
      <c r="F48" s="73" t="s">
        <v>212</v>
      </c>
      <c r="G48" s="55">
        <f t="shared" si="2"/>
        <v>495350</v>
      </c>
      <c r="H48" s="55">
        <v>495350</v>
      </c>
      <c r="I48" s="55">
        <v>0</v>
      </c>
      <c r="J48" s="46">
        <v>0</v>
      </c>
    </row>
    <row r="49" spans="1:10" s="28" customFormat="1" ht="55.5" customHeight="1" x14ac:dyDescent="0.25">
      <c r="A49" s="104" t="s">
        <v>409</v>
      </c>
      <c r="B49" s="104" t="s">
        <v>410</v>
      </c>
      <c r="C49" s="105" t="s">
        <v>322</v>
      </c>
      <c r="D49" s="108" t="s">
        <v>276</v>
      </c>
      <c r="E49" s="71" t="s">
        <v>443</v>
      </c>
      <c r="F49" s="73" t="s">
        <v>444</v>
      </c>
      <c r="G49" s="55">
        <f t="shared" si="2"/>
        <v>188250</v>
      </c>
      <c r="H49" s="55">
        <v>0</v>
      </c>
      <c r="I49" s="55">
        <v>188250</v>
      </c>
      <c r="J49" s="46">
        <f>I49</f>
        <v>188250</v>
      </c>
    </row>
    <row r="50" spans="1:10" s="28" customFormat="1" ht="64.5" customHeight="1" x14ac:dyDescent="0.25">
      <c r="A50" s="104" t="s">
        <v>320</v>
      </c>
      <c r="B50" s="104" t="s">
        <v>321</v>
      </c>
      <c r="C50" s="105" t="s">
        <v>322</v>
      </c>
      <c r="D50" s="108" t="s">
        <v>323</v>
      </c>
      <c r="E50" s="77" t="s">
        <v>335</v>
      </c>
      <c r="F50" s="127" t="s">
        <v>336</v>
      </c>
      <c r="G50" s="55">
        <f t="shared" si="2"/>
        <v>530810</v>
      </c>
      <c r="H50" s="55">
        <f>198000+100000+100000+132810</f>
        <v>530810</v>
      </c>
      <c r="I50" s="55">
        <v>0</v>
      </c>
      <c r="J50" s="46">
        <v>0</v>
      </c>
    </row>
    <row r="51" spans="1:10" s="28" customFormat="1" ht="64.5" customHeight="1" x14ac:dyDescent="0.25">
      <c r="A51" s="104" t="s">
        <v>320</v>
      </c>
      <c r="B51" s="104" t="s">
        <v>321</v>
      </c>
      <c r="C51" s="105" t="s">
        <v>322</v>
      </c>
      <c r="D51" s="108" t="s">
        <v>323</v>
      </c>
      <c r="E51" s="77" t="s">
        <v>347</v>
      </c>
      <c r="F51" s="45" t="s">
        <v>346</v>
      </c>
      <c r="G51" s="55">
        <f t="shared" si="2"/>
        <v>70000</v>
      </c>
      <c r="H51" s="55">
        <v>70000</v>
      </c>
      <c r="I51" s="55">
        <v>0</v>
      </c>
      <c r="J51" s="46">
        <v>0</v>
      </c>
    </row>
    <row r="52" spans="1:10" s="28" customFormat="1" ht="64.5" customHeight="1" x14ac:dyDescent="0.25">
      <c r="A52" s="104" t="s">
        <v>320</v>
      </c>
      <c r="B52" s="104" t="s">
        <v>321</v>
      </c>
      <c r="C52" s="105" t="s">
        <v>322</v>
      </c>
      <c r="D52" s="108" t="s">
        <v>323</v>
      </c>
      <c r="E52" s="77" t="s">
        <v>349</v>
      </c>
      <c r="F52" s="45" t="s">
        <v>348</v>
      </c>
      <c r="G52" s="55">
        <f t="shared" si="2"/>
        <v>435000</v>
      </c>
      <c r="H52" s="55">
        <v>435000</v>
      </c>
      <c r="I52" s="55">
        <v>0</v>
      </c>
      <c r="J52" s="46">
        <v>0</v>
      </c>
    </row>
    <row r="53" spans="1:10" s="28" customFormat="1" ht="64.5" customHeight="1" x14ac:dyDescent="0.25">
      <c r="A53" s="104" t="s">
        <v>320</v>
      </c>
      <c r="B53" s="104" t="s">
        <v>321</v>
      </c>
      <c r="C53" s="105" t="s">
        <v>322</v>
      </c>
      <c r="D53" s="108" t="s">
        <v>323</v>
      </c>
      <c r="E53" s="77" t="s">
        <v>344</v>
      </c>
      <c r="F53" s="45" t="s">
        <v>345</v>
      </c>
      <c r="G53" s="55">
        <f t="shared" si="2"/>
        <v>99900</v>
      </c>
      <c r="H53" s="55">
        <v>99900</v>
      </c>
      <c r="I53" s="55">
        <v>0</v>
      </c>
      <c r="J53" s="46">
        <v>0</v>
      </c>
    </row>
    <row r="54" spans="1:10" s="28" customFormat="1" ht="64.5" customHeight="1" x14ac:dyDescent="0.25">
      <c r="A54" s="104" t="s">
        <v>320</v>
      </c>
      <c r="B54" s="104" t="s">
        <v>321</v>
      </c>
      <c r="C54" s="105" t="s">
        <v>322</v>
      </c>
      <c r="D54" s="108" t="s">
        <v>323</v>
      </c>
      <c r="E54" s="77" t="s">
        <v>342</v>
      </c>
      <c r="F54" s="127" t="s">
        <v>343</v>
      </c>
      <c r="G54" s="55">
        <f t="shared" si="2"/>
        <v>1985866</v>
      </c>
      <c r="H54" s="55">
        <v>1985866</v>
      </c>
      <c r="I54" s="55">
        <v>0</v>
      </c>
      <c r="J54" s="46">
        <v>0</v>
      </c>
    </row>
    <row r="55" spans="1:10" s="28" customFormat="1" ht="64.5" customHeight="1" x14ac:dyDescent="0.25">
      <c r="A55" s="104" t="s">
        <v>320</v>
      </c>
      <c r="B55" s="104" t="s">
        <v>321</v>
      </c>
      <c r="C55" s="105" t="s">
        <v>322</v>
      </c>
      <c r="D55" s="108" t="s">
        <v>323</v>
      </c>
      <c r="E55" s="77" t="s">
        <v>264</v>
      </c>
      <c r="F55" s="146" t="s">
        <v>211</v>
      </c>
      <c r="G55" s="55">
        <f t="shared" si="2"/>
        <v>800000</v>
      </c>
      <c r="H55" s="55">
        <v>800000</v>
      </c>
      <c r="I55" s="55">
        <v>0</v>
      </c>
      <c r="J55" s="46">
        <v>0</v>
      </c>
    </row>
    <row r="56" spans="1:10" s="28" customFormat="1" ht="64.5" customHeight="1" x14ac:dyDescent="0.25">
      <c r="A56" s="86">
        <v>1616030</v>
      </c>
      <c r="B56" s="74">
        <v>6030</v>
      </c>
      <c r="C56" s="75" t="s">
        <v>117</v>
      </c>
      <c r="D56" s="76" t="s">
        <v>118</v>
      </c>
      <c r="E56" s="132" t="s">
        <v>223</v>
      </c>
      <c r="F56" s="73" t="s">
        <v>213</v>
      </c>
      <c r="G56" s="131">
        <f t="shared" ref="G56" si="4">H56+I56</f>
        <v>4162000</v>
      </c>
      <c r="H56" s="131">
        <f>3175000+399000+285000+303000</f>
        <v>4162000</v>
      </c>
      <c r="I56" s="55">
        <v>0</v>
      </c>
      <c r="J56" s="59">
        <v>0</v>
      </c>
    </row>
    <row r="57" spans="1:10" s="28" customFormat="1" ht="66.75" customHeight="1" x14ac:dyDescent="0.25">
      <c r="A57" s="104" t="s">
        <v>324</v>
      </c>
      <c r="B57" s="104" t="s">
        <v>325</v>
      </c>
      <c r="C57" s="105" t="s">
        <v>233</v>
      </c>
      <c r="D57" s="108" t="s">
        <v>326</v>
      </c>
      <c r="E57" s="147" t="s">
        <v>339</v>
      </c>
      <c r="F57" s="148" t="s">
        <v>340</v>
      </c>
      <c r="G57" s="131">
        <f t="shared" si="2"/>
        <v>600000</v>
      </c>
      <c r="H57" s="131">
        <v>600000</v>
      </c>
      <c r="I57" s="55">
        <v>0</v>
      </c>
      <c r="J57" s="59">
        <v>0</v>
      </c>
    </row>
    <row r="58" spans="1:10" ht="24.75" customHeight="1" x14ac:dyDescent="0.25">
      <c r="A58" s="60" t="s">
        <v>84</v>
      </c>
      <c r="B58" s="60" t="s">
        <v>84</v>
      </c>
      <c r="C58" s="60" t="s">
        <v>84</v>
      </c>
      <c r="D58" s="61" t="s">
        <v>146</v>
      </c>
      <c r="E58" s="60" t="s">
        <v>84</v>
      </c>
      <c r="F58" s="60" t="s">
        <v>84</v>
      </c>
      <c r="G58" s="62">
        <f>SUM(G14:G57)</f>
        <v>163801608</v>
      </c>
      <c r="H58" s="62">
        <f t="shared" ref="H58:I58" si="5">SUM(H14:H57)</f>
        <v>137794874</v>
      </c>
      <c r="I58" s="62">
        <f t="shared" si="5"/>
        <v>26006734</v>
      </c>
      <c r="J58" s="62">
        <f>SUM(J14:J57)</f>
        <v>14470934</v>
      </c>
    </row>
    <row r="59" spans="1:10" ht="17.25" customHeight="1" x14ac:dyDescent="0.25">
      <c r="A59" s="20"/>
      <c r="B59" s="63"/>
      <c r="C59" s="20"/>
      <c r="D59" s="20"/>
      <c r="E59" s="20"/>
      <c r="F59" s="20"/>
      <c r="G59" s="20"/>
      <c r="H59" s="64"/>
      <c r="I59" s="20"/>
      <c r="J59" s="20"/>
    </row>
    <row r="60" spans="1:10" ht="22.5" customHeight="1" x14ac:dyDescent="0.25">
      <c r="A60" s="20"/>
      <c r="B60" s="63"/>
      <c r="C60" s="20"/>
      <c r="D60" s="20"/>
      <c r="E60" s="20"/>
      <c r="F60" s="20"/>
      <c r="G60" s="20"/>
      <c r="H60" s="64"/>
      <c r="I60" s="20"/>
      <c r="J60" s="20"/>
    </row>
    <row r="61" spans="1:10" s="66" customFormat="1" ht="22.5" customHeight="1" x14ac:dyDescent="0.25">
      <c r="A61" s="235" t="s">
        <v>72</v>
      </c>
      <c r="B61" s="235"/>
      <c r="C61" s="235"/>
      <c r="D61" s="235"/>
      <c r="E61" s="65"/>
      <c r="F61" s="19" t="s">
        <v>73</v>
      </c>
      <c r="G61" s="65"/>
      <c r="H61" s="20"/>
      <c r="I61" s="20"/>
      <c r="J61" s="20"/>
    </row>
    <row r="62" spans="1:10" ht="22.5" customHeight="1" x14ac:dyDescent="0.25">
      <c r="A62" s="20"/>
      <c r="B62" s="63"/>
      <c r="C62" s="20"/>
      <c r="D62" s="20"/>
      <c r="E62" s="20"/>
      <c r="F62" s="20"/>
      <c r="G62" s="20"/>
      <c r="H62" s="20"/>
      <c r="I62" s="20"/>
      <c r="J62" s="20"/>
    </row>
    <row r="71" spans="4:4" ht="22.5" customHeight="1" x14ac:dyDescent="0.2">
      <c r="D71" s="67"/>
    </row>
  </sheetData>
  <mergeCells count="14">
    <mergeCell ref="I2:J2"/>
    <mergeCell ref="A61:D61"/>
    <mergeCell ref="H9:H10"/>
    <mergeCell ref="I9:J9"/>
    <mergeCell ref="A5:J5"/>
    <mergeCell ref="A6:B6"/>
    <mergeCell ref="A7:B7"/>
    <mergeCell ref="A9:A10"/>
    <mergeCell ref="B9:B10"/>
    <mergeCell ref="C9:C10"/>
    <mergeCell ref="D9:D10"/>
    <mergeCell ref="E9:E10"/>
    <mergeCell ref="F9:F10"/>
    <mergeCell ref="G9:G10"/>
  </mergeCells>
  <phoneticPr fontId="22" type="noConversion"/>
  <pageMargins left="0.9055118110236221" right="0.31496062992125984" top="0.51181102362204722" bottom="0.43307086614173229" header="0.35433070866141736" footer="0.35433070866141736"/>
  <pageSetup paperSize="9" scale="50" fitToHeight="2" orientation="landscape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додаток 1</vt:lpstr>
      <vt:lpstr>додаток 2</vt:lpstr>
      <vt:lpstr>додаток 3</vt:lpstr>
      <vt:lpstr>додаток 5</vt:lpstr>
      <vt:lpstr>додаток 6</vt:lpstr>
      <vt:lpstr>додаток 7</vt:lpstr>
      <vt:lpstr>'додаток 1'!Заголовки_для_печати</vt:lpstr>
      <vt:lpstr>'додаток 3'!Заголовки_для_печати</vt:lpstr>
      <vt:lpstr>'додаток 6'!Заголовки_для_печати</vt:lpstr>
      <vt:lpstr>'додаток 7'!Заголовки_для_печати</vt:lpstr>
      <vt:lpstr>'додаток 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2026-10-02T09:25:42Z</cp:lastPrinted>
  <dcterms:created xsi:type="dcterms:W3CDTF">2024-12-12T08:57:32Z</dcterms:created>
  <dcterms:modified xsi:type="dcterms:W3CDTF">2026-10-02T09:25:45Z</dcterms:modified>
</cp:coreProperties>
</file>